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fadibewegung.sharepoint.com/sites/AuB/Freigegebene Dokumente/01_Kurssekretariat/01_Bundeskurse/Finanzen/Ueberarbeitung Budget- und Abrechnungsvorlage Bundekurse/"/>
    </mc:Choice>
  </mc:AlternateContent>
  <xr:revisionPtr revIDLastSave="227" documentId="8_{51CEE86B-E935-4218-8B66-69E57ADEB7D4}" xr6:coauthVersionLast="47" xr6:coauthVersionMax="47" xr10:uidLastSave="{8BB0891D-A103-42EE-BB74-4CCEA1904E58}"/>
  <bookViews>
    <workbookView xWindow="28680" yWindow="-3630" windowWidth="38640" windowHeight="21120" xr2:uid="{00000000-000D-0000-FFFF-FFFF00000000}"/>
  </bookViews>
  <sheets>
    <sheet name="Topkurs" sheetId="1" r:id="rId1"/>
    <sheet name="Panokurs" sheetId="5" r:id="rId2"/>
    <sheet name="Spektrumkurs" sheetId="6" r:id="rId3"/>
    <sheet name="Gilwellkurs" sheetId="11" r:id="rId4"/>
    <sheet name="Coachkurs" sheetId="13" r:id="rId5"/>
    <sheet name="Weekendkurs" sheetId="14" r:id="rId6"/>
    <sheet name="Tageskurs" sheetId="15" r:id="rId7"/>
    <sheet name="Abrechnung" sheetId="17" r:id="rId8"/>
  </sheets>
  <definedNames>
    <definedName name="_xlnm.Print_Area" localSheetId="0">Topkurs!$A$1:$K$80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7" l="1"/>
  <c r="C4" i="17"/>
  <c r="C12" i="17"/>
  <c r="C61" i="17" l="1"/>
  <c r="C62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5" i="17"/>
  <c r="C6" i="17"/>
  <c r="C7" i="17"/>
  <c r="C8" i="17"/>
  <c r="C9" i="17"/>
  <c r="C10" i="17"/>
  <c r="C11" i="17"/>
  <c r="C13" i="17"/>
  <c r="C14" i="17"/>
  <c r="K23" i="17"/>
  <c r="K2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K33" i="17"/>
  <c r="K32" i="17"/>
  <c r="K31" i="17"/>
  <c r="K30" i="17"/>
  <c r="K29" i="17"/>
  <c r="K28" i="17"/>
  <c r="K27" i="17"/>
  <c r="K26" i="17"/>
  <c r="K25" i="17"/>
  <c r="K22" i="17"/>
  <c r="K17" i="17"/>
  <c r="K50" i="15" s="1"/>
  <c r="K16" i="17"/>
  <c r="K49" i="15" s="1"/>
  <c r="K15" i="17"/>
  <c r="K48" i="15" s="1"/>
  <c r="K14" i="17"/>
  <c r="K47" i="13" s="1"/>
  <c r="K13" i="17"/>
  <c r="K46" i="5" s="1"/>
  <c r="K12" i="17"/>
  <c r="K45" i="14" s="1"/>
  <c r="K11" i="17"/>
  <c r="K42" i="13" s="1"/>
  <c r="K10" i="17"/>
  <c r="K41" i="14" s="1"/>
  <c r="K9" i="17"/>
  <c r="K40" i="13" s="1"/>
  <c r="K8" i="17"/>
  <c r="K39" i="14" s="1"/>
  <c r="K7" i="17"/>
  <c r="K36" i="14" s="1"/>
  <c r="K6" i="17"/>
  <c r="K34" i="15" s="1"/>
  <c r="K5" i="17"/>
  <c r="K33" i="15" s="1"/>
  <c r="K4" i="17"/>
  <c r="K31" i="15" s="1"/>
  <c r="K3" i="17"/>
  <c r="K29" i="14" s="1"/>
  <c r="K42" i="6" l="1"/>
  <c r="K42" i="14"/>
  <c r="K50" i="5"/>
  <c r="K49" i="13"/>
  <c r="K50" i="13"/>
  <c r="K31" i="5"/>
  <c r="K33" i="5"/>
  <c r="K48" i="5"/>
  <c r="K49" i="5"/>
  <c r="K48" i="13"/>
  <c r="K40" i="6"/>
  <c r="K40" i="1"/>
  <c r="K42" i="1"/>
  <c r="K36" i="11"/>
  <c r="K29" i="5"/>
  <c r="K39" i="11"/>
  <c r="K40" i="14"/>
  <c r="K39" i="13"/>
  <c r="K39" i="1"/>
  <c r="K42" i="11"/>
  <c r="K34" i="5"/>
  <c r="K29" i="13"/>
  <c r="K39" i="15"/>
  <c r="K34" i="13"/>
  <c r="K36" i="1"/>
  <c r="K36" i="5"/>
  <c r="K31" i="13"/>
  <c r="K40" i="15"/>
  <c r="K36" i="13"/>
  <c r="K40" i="11"/>
  <c r="K36" i="15"/>
  <c r="K39" i="5"/>
  <c r="K33" i="13"/>
  <c r="K42" i="15"/>
  <c r="K41" i="11"/>
  <c r="K41" i="15"/>
  <c r="K45" i="1"/>
  <c r="K31" i="6"/>
  <c r="K49" i="6"/>
  <c r="K45" i="11"/>
  <c r="K31" i="14"/>
  <c r="K49" i="14"/>
  <c r="K45" i="15"/>
  <c r="K46" i="1"/>
  <c r="K40" i="5"/>
  <c r="K33" i="6"/>
  <c r="K50" i="6"/>
  <c r="K46" i="11"/>
  <c r="K33" i="14"/>
  <c r="K50" i="14"/>
  <c r="K46" i="15"/>
  <c r="K45" i="6"/>
  <c r="K46" i="6"/>
  <c r="K46" i="14"/>
  <c r="K41" i="1"/>
  <c r="K47" i="6"/>
  <c r="K47" i="14"/>
  <c r="K29" i="6"/>
  <c r="K48" i="6"/>
  <c r="K48" i="14"/>
  <c r="K47" i="1"/>
  <c r="K41" i="5"/>
  <c r="K34" i="6"/>
  <c r="K47" i="11"/>
  <c r="K41" i="13"/>
  <c r="K34" i="14"/>
  <c r="K47" i="15"/>
  <c r="K29" i="1"/>
  <c r="K48" i="1"/>
  <c r="K42" i="5"/>
  <c r="K36" i="6"/>
  <c r="K29" i="11"/>
  <c r="K48" i="11"/>
  <c r="K29" i="15"/>
  <c r="K31" i="1"/>
  <c r="K49" i="1"/>
  <c r="K45" i="5"/>
  <c r="K39" i="6"/>
  <c r="K31" i="11"/>
  <c r="K49" i="11"/>
  <c r="K45" i="13"/>
  <c r="K46" i="13"/>
  <c r="K33" i="1"/>
  <c r="K50" i="1"/>
  <c r="K33" i="11"/>
  <c r="K50" i="11"/>
  <c r="K34" i="1"/>
  <c r="K47" i="5"/>
  <c r="K41" i="6"/>
  <c r="K34" i="11"/>
  <c r="K18" i="17"/>
  <c r="M45" i="5"/>
  <c r="K19" i="17" l="1"/>
  <c r="K52" i="15"/>
  <c r="K62" i="15" s="1"/>
  <c r="K52" i="11"/>
  <c r="K54" i="11" s="1"/>
  <c r="K52" i="1"/>
  <c r="K54" i="1" s="1"/>
  <c r="K64" i="1" s="1"/>
  <c r="K52" i="5"/>
  <c r="K62" i="5" s="1"/>
  <c r="K52" i="14"/>
  <c r="K54" i="14" s="1"/>
  <c r="K64" i="14" s="1"/>
  <c r="K52" i="6"/>
  <c r="K54" i="6" s="1"/>
  <c r="K52" i="13"/>
  <c r="K62" i="13" s="1"/>
  <c r="M45" i="15"/>
  <c r="M33" i="15"/>
  <c r="M31" i="15"/>
  <c r="M48" i="15"/>
  <c r="M49" i="15"/>
  <c r="M29" i="15"/>
  <c r="M50" i="15"/>
  <c r="M47" i="15"/>
  <c r="M46" i="15"/>
  <c r="M42" i="15"/>
  <c r="M41" i="15"/>
  <c r="M40" i="15"/>
  <c r="M39" i="15"/>
  <c r="M34" i="15"/>
  <c r="M50" i="14"/>
  <c r="M49" i="14"/>
  <c r="M48" i="14"/>
  <c r="M47" i="14"/>
  <c r="M46" i="14"/>
  <c r="M45" i="14"/>
  <c r="M42" i="14"/>
  <c r="M41" i="14"/>
  <c r="M40" i="14"/>
  <c r="M39" i="14"/>
  <c r="M34" i="14"/>
  <c r="M33" i="14"/>
  <c r="M31" i="14"/>
  <c r="M29" i="14"/>
  <c r="M50" i="13"/>
  <c r="M49" i="13"/>
  <c r="M48" i="13"/>
  <c r="M47" i="13"/>
  <c r="M46" i="13"/>
  <c r="M45" i="13"/>
  <c r="M42" i="13"/>
  <c r="M41" i="13"/>
  <c r="M40" i="13"/>
  <c r="M39" i="13"/>
  <c r="M34" i="13"/>
  <c r="M33" i="13"/>
  <c r="M31" i="13"/>
  <c r="M29" i="13"/>
  <c r="J48" i="1"/>
  <c r="M50" i="11"/>
  <c r="M49" i="11"/>
  <c r="M48" i="11"/>
  <c r="M47" i="11"/>
  <c r="M46" i="11"/>
  <c r="M45" i="11"/>
  <c r="M42" i="11"/>
  <c r="M41" i="11"/>
  <c r="M40" i="11"/>
  <c r="M39" i="11"/>
  <c r="M34" i="11"/>
  <c r="M33" i="11"/>
  <c r="M31" i="11"/>
  <c r="M29" i="11"/>
  <c r="M50" i="6"/>
  <c r="M49" i="6"/>
  <c r="M48" i="6"/>
  <c r="M47" i="6"/>
  <c r="M46" i="6"/>
  <c r="M45" i="6"/>
  <c r="M42" i="6"/>
  <c r="M41" i="6"/>
  <c r="M40" i="6"/>
  <c r="M39" i="6"/>
  <c r="M34" i="6"/>
  <c r="M33" i="6"/>
  <c r="M31" i="6"/>
  <c r="M29" i="6"/>
  <c r="M50" i="1"/>
  <c r="M49" i="1"/>
  <c r="M48" i="1"/>
  <c r="M47" i="1"/>
  <c r="M46" i="1"/>
  <c r="M42" i="1"/>
  <c r="M41" i="1"/>
  <c r="M40" i="1"/>
  <c r="M39" i="1"/>
  <c r="M34" i="1"/>
  <c r="M33" i="1"/>
  <c r="M31" i="1"/>
  <c r="M29" i="1"/>
  <c r="M50" i="5"/>
  <c r="M49" i="5"/>
  <c r="M48" i="5"/>
  <c r="M47" i="5"/>
  <c r="M46" i="5"/>
  <c r="M42" i="5"/>
  <c r="M41" i="5"/>
  <c r="M40" i="5"/>
  <c r="M39" i="5"/>
  <c r="M34" i="5"/>
  <c r="M33" i="5"/>
  <c r="M31" i="5"/>
  <c r="M29" i="5"/>
  <c r="J29" i="5"/>
  <c r="K60" i="1"/>
  <c r="J48" i="15"/>
  <c r="J47" i="15"/>
  <c r="J46" i="15"/>
  <c r="J45" i="15"/>
  <c r="J33" i="15"/>
  <c r="J31" i="15"/>
  <c r="J29" i="15"/>
  <c r="J48" i="14"/>
  <c r="J47" i="14"/>
  <c r="J46" i="14"/>
  <c r="J45" i="14"/>
  <c r="J42" i="14"/>
  <c r="J34" i="14"/>
  <c r="J33" i="14"/>
  <c r="J31" i="14"/>
  <c r="J29" i="14"/>
  <c r="J50" i="13"/>
  <c r="J49" i="13"/>
  <c r="J48" i="13"/>
  <c r="J47" i="13"/>
  <c r="J46" i="13"/>
  <c r="J45" i="13"/>
  <c r="J42" i="13"/>
  <c r="J33" i="13"/>
  <c r="J31" i="13"/>
  <c r="J29" i="13"/>
  <c r="J47" i="11"/>
  <c r="J48" i="11"/>
  <c r="J46" i="11"/>
  <c r="J45" i="11"/>
  <c r="J42" i="11"/>
  <c r="J39" i="11"/>
  <c r="J33" i="11"/>
  <c r="J31" i="11"/>
  <c r="J29" i="11"/>
  <c r="J56" i="11" s="1"/>
  <c r="J50" i="6"/>
  <c r="J49" i="6"/>
  <c r="J48" i="6"/>
  <c r="J47" i="6"/>
  <c r="J45" i="6"/>
  <c r="J42" i="6"/>
  <c r="J33" i="6"/>
  <c r="J31" i="6"/>
  <c r="J29" i="6"/>
  <c r="J49" i="5"/>
  <c r="J48" i="5"/>
  <c r="J47" i="5"/>
  <c r="J46" i="5"/>
  <c r="J45" i="5"/>
  <c r="J42" i="5"/>
  <c r="J33" i="5"/>
  <c r="J31" i="5"/>
  <c r="J56" i="5"/>
  <c r="J50" i="1"/>
  <c r="J49" i="1"/>
  <c r="J47" i="1"/>
  <c r="J46" i="1"/>
  <c r="J42" i="1"/>
  <c r="J34" i="1"/>
  <c r="J33" i="1"/>
  <c r="J31" i="1"/>
  <c r="J29" i="1"/>
  <c r="J56" i="1" s="1"/>
  <c r="K56" i="1"/>
  <c r="K60" i="15"/>
  <c r="K56" i="15"/>
  <c r="J50" i="15"/>
  <c r="J49" i="15"/>
  <c r="J42" i="15"/>
  <c r="J41" i="15"/>
  <c r="J40" i="15"/>
  <c r="J39" i="15"/>
  <c r="J34" i="15"/>
  <c r="K60" i="14"/>
  <c r="K56" i="14"/>
  <c r="J50" i="14"/>
  <c r="J49" i="14"/>
  <c r="J41" i="14"/>
  <c r="J40" i="14"/>
  <c r="J39" i="14"/>
  <c r="K60" i="13"/>
  <c r="K56" i="13"/>
  <c r="J41" i="13"/>
  <c r="J40" i="13"/>
  <c r="J39" i="13"/>
  <c r="J34" i="13"/>
  <c r="J34" i="11"/>
  <c r="J40" i="11"/>
  <c r="J41" i="11"/>
  <c r="J49" i="11"/>
  <c r="J50" i="11"/>
  <c r="K56" i="11"/>
  <c r="K60" i="11"/>
  <c r="K62" i="6"/>
  <c r="K60" i="6"/>
  <c r="K56" i="6"/>
  <c r="J46" i="6"/>
  <c r="J41" i="6"/>
  <c r="J40" i="6"/>
  <c r="J39" i="6"/>
  <c r="J34" i="6"/>
  <c r="J50" i="5"/>
  <c r="K60" i="5"/>
  <c r="K56" i="5"/>
  <c r="J41" i="5"/>
  <c r="J40" i="5"/>
  <c r="J39" i="5"/>
  <c r="J34" i="5"/>
  <c r="K54" i="13" l="1"/>
  <c r="K64" i="13" s="1"/>
  <c r="K54" i="15"/>
  <c r="K64" i="15" s="1"/>
  <c r="K62" i="14"/>
  <c r="K54" i="5"/>
  <c r="K64" i="5" s="1"/>
  <c r="K68" i="6"/>
  <c r="K62" i="1"/>
  <c r="K62" i="11"/>
  <c r="J62" i="13"/>
  <c r="M54" i="11"/>
  <c r="M54" i="6"/>
  <c r="M54" i="1"/>
  <c r="J62" i="15"/>
  <c r="J60" i="15"/>
  <c r="M54" i="15"/>
  <c r="J54" i="15"/>
  <c r="J62" i="14"/>
  <c r="J60" i="14"/>
  <c r="M54" i="14"/>
  <c r="J54" i="14"/>
  <c r="J56" i="14"/>
  <c r="K68" i="14"/>
  <c r="J60" i="13"/>
  <c r="J56" i="13"/>
  <c r="M54" i="13"/>
  <c r="J54" i="13"/>
  <c r="J62" i="11"/>
  <c r="J54" i="11"/>
  <c r="J66" i="11" s="1"/>
  <c r="J60" i="11"/>
  <c r="K68" i="11"/>
  <c r="J62" i="6"/>
  <c r="J60" i="6"/>
  <c r="J54" i="6"/>
  <c r="J66" i="6" s="1"/>
  <c r="J56" i="6"/>
  <c r="M54" i="5"/>
  <c r="K68" i="1"/>
  <c r="J62" i="1"/>
  <c r="J54" i="5"/>
  <c r="J66" i="5" s="1"/>
  <c r="J60" i="5"/>
  <c r="J62" i="5"/>
  <c r="J56" i="15"/>
  <c r="K64" i="11"/>
  <c r="K64" i="6"/>
  <c r="K68" i="13" l="1"/>
  <c r="K68" i="15"/>
  <c r="K68" i="5"/>
  <c r="J66" i="15"/>
  <c r="J64" i="15"/>
  <c r="J64" i="11"/>
  <c r="J64" i="6"/>
  <c r="J66" i="14"/>
  <c r="J64" i="14"/>
  <c r="J64" i="13"/>
  <c r="J66" i="13"/>
  <c r="J64" i="5"/>
  <c r="J41" i="1"/>
  <c r="J40" i="1"/>
  <c r="J39" i="1"/>
  <c r="J54" i="1" l="1"/>
  <c r="J60" i="1"/>
  <c r="J66" i="1" l="1"/>
  <c r="J64" i="1"/>
</calcChain>
</file>

<file path=xl/sharedStrings.xml><?xml version="1.0" encoding="utf-8"?>
<sst xmlns="http://schemas.openxmlformats.org/spreadsheetml/2006/main" count="599" uniqueCount="130">
  <si>
    <t>PBS - Kursbudget (und -Abrechnung)</t>
  </si>
  <si>
    <t>Allgemeines</t>
  </si>
  <si>
    <t>Für Topkurse</t>
  </si>
  <si>
    <t>Kursnummer:</t>
  </si>
  <si>
    <t>JS-CH PBS CH</t>
  </si>
  <si>
    <t>Kursart:</t>
  </si>
  <si>
    <t>Topkurs</t>
  </si>
  <si>
    <t>Kursdatum:</t>
  </si>
  <si>
    <t>Kursleiter*in:</t>
  </si>
  <si>
    <t>Kurskassier*in:</t>
  </si>
  <si>
    <t>Konto-Angaben (IBAN):</t>
  </si>
  <si>
    <t>Kennzahlen</t>
  </si>
  <si>
    <t>Budget</t>
  </si>
  <si>
    <t>Abrechung</t>
  </si>
  <si>
    <t>Teilnehmende (TN)</t>
  </si>
  <si>
    <t>Die Budgetvorlage basiert auf der Weisung «Finanzierung von Kursen auf PBS-Bundesebene» vom 22. November 2022. Diese Weisung ist für die Erstellung des Budgets und der Abrechnung für Bundeskurse massgebend. Sie kann im PBS Downloadbereich heruntergeladen werden:</t>
  </si>
  <si>
    <t>Leitung (KL)</t>
  </si>
  <si>
    <t>Küche (KÜ)</t>
  </si>
  <si>
    <t>Leiterkursbetreuer*in (LKB)</t>
  </si>
  <si>
    <t>Kurstage</t>
  </si>
  <si>
    <t>Nächte</t>
  </si>
  <si>
    <t>Anzahl Kursteile</t>
  </si>
  <si>
    <t>Downloadbereich (pfadi.swiss)</t>
  </si>
  <si>
    <t>Ausgaben</t>
  </si>
  <si>
    <t>Hier bitte realistische Werte eintragen (ggf. Aufgrund von Offerten)</t>
  </si>
  <si>
    <t>Maximal zur Verfügung stehender Betrag</t>
  </si>
  <si>
    <r>
      <t xml:space="preserve">Das Formular berechnet in der Spalte J "Budget" den Betrag gemäss Info in Spalte G </t>
    </r>
    <r>
      <rPr>
        <i/>
        <sz val="10"/>
        <rFont val="Arial"/>
        <family val="2"/>
      </rPr>
      <t>Berechnung</t>
    </r>
    <r>
      <rPr>
        <sz val="10"/>
        <rFont val="Arial"/>
        <family val="2"/>
      </rPr>
      <t xml:space="preserve"> * </t>
    </r>
    <r>
      <rPr>
        <i/>
        <sz val="10"/>
        <rFont val="Arial"/>
        <family val="2"/>
      </rPr>
      <t>Ansatz</t>
    </r>
    <r>
      <rPr>
        <sz val="10"/>
        <rFont val="Arial"/>
        <family val="2"/>
      </rPr>
      <t>. Wahlweise kann direkt ein Pauschalpreis eingetragen werden</t>
    </r>
  </si>
  <si>
    <t>Kurs</t>
  </si>
  <si>
    <t>Berechnung</t>
  </si>
  <si>
    <t>Ansatz</t>
  </si>
  <si>
    <t>Unterkunft</t>
  </si>
  <si>
    <t>pro Person &amp; Nacht</t>
  </si>
  <si>
    <t>Verpflegung</t>
  </si>
  <si>
    <t>pro Person &amp; Tag</t>
  </si>
  <si>
    <r>
      <t xml:space="preserve">Programm/ Animation/ Kursunterlagen </t>
    </r>
    <r>
      <rPr>
        <i/>
        <sz val="8"/>
        <rFont val="Arial"/>
        <family val="2"/>
      </rPr>
      <t>(ohne EHB)</t>
    </r>
  </si>
  <si>
    <t>pro Person</t>
  </si>
  <si>
    <t>Büromaterial</t>
  </si>
  <si>
    <t>pauschal</t>
  </si>
  <si>
    <t>Planbare ausserordentliche Mehrausgaben</t>
  </si>
  <si>
    <t>Gesuch mit Budget einreichen!</t>
  </si>
  <si>
    <t>Vorbereitung, Administration &amp; Auswertung</t>
  </si>
  <si>
    <t>Miete Sitzungslokale</t>
  </si>
  <si>
    <t>Höckverpflegung</t>
  </si>
  <si>
    <t>Versandspesen</t>
  </si>
  <si>
    <t>Auswertung (Essen/ Anlass)</t>
  </si>
  <si>
    <t>pro KL &amp; KÜ</t>
  </si>
  <si>
    <t>Reisespesen</t>
  </si>
  <si>
    <t>Reisespesen TN (Kursteile)</t>
  </si>
  <si>
    <t>TN erhalten Transportgutscheine von J+S</t>
  </si>
  <si>
    <t>Reisespesen LKB (Höck- und Kursbesuch)</t>
  </si>
  <si>
    <t>pro LKB</t>
  </si>
  <si>
    <t>Reisespesen KL (Höcks)</t>
  </si>
  <si>
    <t>pro KL</t>
  </si>
  <si>
    <t xml:space="preserve">Reisespesen KL (Kursteile) </t>
  </si>
  <si>
    <t>pro KL &amp; Kursteil</t>
  </si>
  <si>
    <t>Reisespesen KÜ (Kursteile)</t>
  </si>
  <si>
    <t>pro KÜ &amp; Kursteil</t>
  </si>
  <si>
    <t>Reisespesen KÜ (Höckbesuch)</t>
  </si>
  <si>
    <t>pro Koch</t>
  </si>
  <si>
    <t>Kursauto</t>
  </si>
  <si>
    <t>max. 2 pro Kursteil, CHF 0.70/ km</t>
  </si>
  <si>
    <t>Total Ausgaben</t>
  </si>
  <si>
    <r>
      <t>Von der PBS geleistete Kosten</t>
    </r>
    <r>
      <rPr>
        <sz val="8"/>
        <rFont val="Arial"/>
        <family val="2"/>
      </rPr>
      <t xml:space="preserve"> (Kursheim etc.)</t>
    </r>
  </si>
  <si>
    <r>
      <t xml:space="preserve">Einnahmen </t>
    </r>
    <r>
      <rPr>
        <sz val="8"/>
        <rFont val="Arial"/>
        <family val="2"/>
      </rPr>
      <t>(der Kursleitung, also ohne BSV und Teilnehmerbeiträge)</t>
    </r>
  </si>
  <si>
    <r>
      <t xml:space="preserve">Budgetposten ohne Reisespesen </t>
    </r>
    <r>
      <rPr>
        <sz val="8"/>
        <rFont val="Arial"/>
        <family val="2"/>
      </rPr>
      <t>(darf umverteilt werden)</t>
    </r>
  </si>
  <si>
    <r>
      <t xml:space="preserve">Budgetposten Reisespesen </t>
    </r>
    <r>
      <rPr>
        <sz val="8"/>
        <color indexed="10"/>
        <rFont val="Arial"/>
        <family val="2"/>
      </rPr>
      <t>(darf nicht umverteilt werden)</t>
    </r>
  </si>
  <si>
    <t>Nettokosten</t>
  </si>
  <si>
    <r>
      <t xml:space="preserve">Vorschuss </t>
    </r>
    <r>
      <rPr>
        <sz val="8"/>
        <rFont val="Arial"/>
        <family val="2"/>
      </rPr>
      <t>(3/4 der Ausgaben ohne PBS-Leistungen)</t>
    </r>
  </si>
  <si>
    <r>
      <t>Differenz</t>
    </r>
    <r>
      <rPr>
        <sz val="8"/>
        <rFont val="Arial"/>
        <family val="2"/>
      </rPr>
      <t xml:space="preserve"> (zugunsten Kurskassier/in)</t>
    </r>
  </si>
  <si>
    <t>LKB</t>
  </si>
  <si>
    <t>Datum</t>
  </si>
  <si>
    <t>Unterschrift</t>
  </si>
  <si>
    <t xml:space="preserve">Bezüglich Form und Ausgestaltung der Abrechnung bitte Weisung «Finanzierung von Kursen auf PBS-Bundesebene» vom 
22. November 2022 beachten. </t>
  </si>
  <si>
    <t>Für Panokurse</t>
  </si>
  <si>
    <t>PBS CH</t>
  </si>
  <si>
    <t>Panokurs</t>
  </si>
  <si>
    <t>Programm/ Animation/ Kursunterlagen</t>
  </si>
  <si>
    <t>pro TN &amp; Kursteil</t>
  </si>
  <si>
    <t>Für Spektrumkurse</t>
  </si>
  <si>
    <t>Spektrumkurs</t>
  </si>
  <si>
    <t>Für Gilwellkurse</t>
  </si>
  <si>
    <t>Gilwellkurs</t>
  </si>
  <si>
    <t>Für Coachkurse</t>
  </si>
  <si>
    <t>Coachkurs</t>
  </si>
  <si>
    <r>
      <t xml:space="preserve">Programm/ Animation/ Kursunterlagen </t>
    </r>
    <r>
      <rPr>
        <i/>
        <sz val="8"/>
        <rFont val="Arial"/>
        <family val="2"/>
      </rPr>
      <t>(ohne CHB)</t>
    </r>
  </si>
  <si>
    <t>Für Weekendkurse</t>
  </si>
  <si>
    <t>Für Tageskurse</t>
  </si>
  <si>
    <t>Detaillierte Abrechnung</t>
  </si>
  <si>
    <t>Belegnr.</t>
  </si>
  <si>
    <t>Beschreibung</t>
  </si>
  <si>
    <t>Betrag</t>
  </si>
  <si>
    <t>Bezahlt von</t>
  </si>
  <si>
    <t>Kategorie</t>
  </si>
  <si>
    <t>Kommentar</t>
  </si>
  <si>
    <t>Kategorien</t>
  </si>
  <si>
    <t>Effektive Kosten</t>
  </si>
  <si>
    <t>10 Unterkunft</t>
  </si>
  <si>
    <t>20 Verpflegung</t>
  </si>
  <si>
    <t>30 Programm/Animation/Kursunterlagen</t>
  </si>
  <si>
    <t>31 Büromaterial</t>
  </si>
  <si>
    <t>40 Planbare ausserordentliche Mehrausgaben</t>
  </si>
  <si>
    <t>50 Miete Sitzungslokale</t>
  </si>
  <si>
    <t>51 Höckverpflegung</t>
  </si>
  <si>
    <t>60 Versandspesen</t>
  </si>
  <si>
    <t>70 Auswertung (Essen/Anlass)</t>
  </si>
  <si>
    <t>80 Reisespesen TN (Kursteile)</t>
  </si>
  <si>
    <t>81 Reisespesen LKB (Höck- und Kursbesuch)</t>
  </si>
  <si>
    <t>82 Reisespesen KL (Höcks)</t>
  </si>
  <si>
    <t>83 Reisespesen KL (Kursteile)</t>
  </si>
  <si>
    <t>84 Reisespesen KÜ (Kursteile)</t>
  </si>
  <si>
    <t>85 Reisespesen KÜ (Höckbesuch)</t>
  </si>
  <si>
    <t>90 Kursauto</t>
  </si>
  <si>
    <t>Total</t>
  </si>
  <si>
    <t>Leitungs- und Küchenteam</t>
  </si>
  <si>
    <t>PBS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</si>
  <si>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</si>
  <si>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</si>
  <si>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</si>
  <si>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</si>
  <si>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</si>
  <si>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</si>
  <si>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</si>
  <si>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</si>
  <si>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</si>
  <si>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</si>
  <si>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</si>
  <si>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Km bei 90 Kursauto</t>
  </si>
  <si>
    <t>Kurskassier*in</t>
  </si>
  <si>
    <t>Kursleiter*in</t>
  </si>
  <si>
    <r>
      <t>Differenz</t>
    </r>
    <r>
      <rPr>
        <sz val="8"/>
        <rFont val="Arial"/>
        <family val="2"/>
      </rPr>
      <t xml:space="preserve"> (zugunsten Kurskassier*in)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</si>
</sst>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0.0"/>
    <numFmt numFmtId="169" formatCode="_ [$CHF-807]\ * #,##0.00_ ;_ [$CHF-807]\ * \-#,##0.00_ ;_ [$CHF-807]\ * &quot;-&quot;??_ ;_ @_ "/>
    <numFmt numFmtId="170" formatCode="dd/mm/yyyy;@"/>
  </numFmts>
  <fonts count="36" x14ac:knownFonts="1">
    <font>
      <sz val="10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b/>
      <i/>
      <sz val="11"/>
      <name val="Arial"/>
      <family val="2"/>
    </font>
    <font>
      <sz val="2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.5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14"/>
      <name val="Arial"/>
      <family val="2"/>
    </font>
    <font>
      <b/>
      <sz val="11"/>
      <color theme="0"/>
      <name val="Arial"/>
      <family val="2"/>
    </font>
    <font>
      <u/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7" fillId="2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3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7" fillId="0" borderId="3" applyNumberFormat="0" applyFill="0" applyAlignment="0" applyProtection="0"/>
    <xf numFmtId="0" fontId="9" fillId="7" borderId="4" applyNumberFormat="0" applyAlignment="0" applyProtection="0"/>
    <xf numFmtId="0" fontId="8" fillId="0" borderId="0" applyNumberFormat="0" applyFill="0" applyBorder="0" applyAlignment="0" applyProtection="0"/>
    <xf numFmtId="0" fontId="3" fillId="32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3" fillId="0" borderId="0" applyFont="0" applyFill="0" applyBorder="0" applyProtection="0"/>
    <xf numFmtId="0" fontId="15" fillId="0" borderId="0" applyNumberFormat="0" applyFill="0" applyBorder="0" applyAlignment="0" applyProtection="0"/>
  </cellStyleXfs>
  <cellXfs count="136">
    <xf numFmtId="0" fontId="0" fillId="0" borderId="0" xfId="0"/>
    <xf numFmtId="168" fontId="21" fillId="0" borderId="7" xfId="0" applyNumberFormat="1" applyFont="1" applyBorder="1" applyAlignment="1">
      <alignment horizontal="left"/>
    </xf>
    <xf numFmtId="0" fontId="21" fillId="0" borderId="7" xfId="0" applyFont="1" applyBorder="1"/>
    <xf numFmtId="2" fontId="21" fillId="0" borderId="7" xfId="0" applyNumberFormat="1" applyFont="1" applyBorder="1"/>
    <xf numFmtId="0" fontId="22" fillId="0" borderId="7" xfId="0" applyFont="1" applyBorder="1"/>
    <xf numFmtId="0" fontId="21" fillId="0" borderId="0" xfId="0" applyFont="1"/>
    <xf numFmtId="168" fontId="21" fillId="0" borderId="0" xfId="0" applyNumberFormat="1" applyFont="1" applyAlignment="1">
      <alignment horizontal="left"/>
    </xf>
    <xf numFmtId="2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vertical="center"/>
    </xf>
    <xf numFmtId="168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8" fontId="22" fillId="0" borderId="0" xfId="0" applyNumberFormat="1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2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68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2" fontId="23" fillId="0" borderId="0" xfId="0" applyNumberFormat="1" applyFont="1" applyAlignment="1">
      <alignment vertical="center"/>
    </xf>
    <xf numFmtId="168" fontId="22" fillId="0" borderId="8" xfId="0" applyNumberFormat="1" applyFont="1" applyBorder="1" applyAlignment="1">
      <alignment horizontal="left" vertical="center"/>
    </xf>
    <xf numFmtId="168" fontId="22" fillId="0" borderId="10" xfId="0" applyNumberFormat="1" applyFont="1" applyBorder="1" applyAlignment="1">
      <alignment horizontal="left" vertical="center"/>
    </xf>
    <xf numFmtId="168" fontId="22" fillId="0" borderId="9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8" fontId="25" fillId="0" borderId="0" xfId="0" applyNumberFormat="1" applyFont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2" fontId="27" fillId="0" borderId="11" xfId="0" applyNumberFormat="1" applyFont="1" applyBorder="1" applyAlignment="1">
      <alignment horizontal="right" vertical="center"/>
    </xf>
    <xf numFmtId="2" fontId="25" fillId="0" borderId="16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0" fillId="0" borderId="0" xfId="0" applyNumberFormat="1"/>
    <xf numFmtId="4" fontId="22" fillId="0" borderId="0" xfId="0" applyNumberFormat="1" applyFont="1"/>
    <xf numFmtId="0" fontId="22" fillId="0" borderId="10" xfId="0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2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7" xfId="0" applyFont="1" applyBorder="1" applyAlignment="1">
      <alignment horizontal="right" vertical="top"/>
    </xf>
    <xf numFmtId="0" fontId="22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/>
    </xf>
    <xf numFmtId="0" fontId="22" fillId="0" borderId="8" xfId="0" applyFont="1" applyBorder="1" applyAlignment="1">
      <alignment horizontal="right" vertical="top"/>
    </xf>
    <xf numFmtId="0" fontId="22" fillId="0" borderId="10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168" fontId="0" fillId="0" borderId="0" xfId="0" applyNumberFormat="1" applyAlignment="1">
      <alignment horizontal="left"/>
    </xf>
    <xf numFmtId="2" fontId="0" fillId="0" borderId="0" xfId="0" applyNumberFormat="1"/>
    <xf numFmtId="0" fontId="23" fillId="0" borderId="0" xfId="0" applyFont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4" fontId="22" fillId="0" borderId="13" xfId="0" applyNumberFormat="1" applyFont="1" applyBorder="1" applyAlignment="1">
      <alignment vertical="center"/>
    </xf>
    <xf numFmtId="168" fontId="22" fillId="0" borderId="0" xfId="0" applyNumberFormat="1" applyFont="1" applyAlignment="1">
      <alignment horizontal="left"/>
    </xf>
    <xf numFmtId="0" fontId="0" fillId="0" borderId="18" xfId="0" applyBorder="1"/>
    <xf numFmtId="2" fontId="0" fillId="0" borderId="18" xfId="0" applyNumberFormat="1" applyBorder="1"/>
    <xf numFmtId="0" fontId="22" fillId="0" borderId="18" xfId="0" applyFont="1" applyBorder="1"/>
    <xf numFmtId="0" fontId="22" fillId="33" borderId="11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vertical="center"/>
    </xf>
    <xf numFmtId="0" fontId="22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vertical="center"/>
    </xf>
    <xf numFmtId="2" fontId="23" fillId="32" borderId="11" xfId="0" applyNumberFormat="1" applyFont="1" applyFill="1" applyBorder="1" applyAlignment="1">
      <alignment horizontal="left" vertical="center"/>
    </xf>
    <xf numFmtId="4" fontId="22" fillId="32" borderId="11" xfId="0" applyNumberFormat="1" applyFont="1" applyFill="1" applyBorder="1" applyAlignment="1">
      <alignment vertical="center"/>
    </xf>
    <xf numFmtId="4" fontId="22" fillId="32" borderId="9" xfId="0" applyNumberFormat="1" applyFont="1" applyFill="1" applyBorder="1" applyAlignment="1">
      <alignment vertical="center"/>
    </xf>
    <xf numFmtId="4" fontId="23" fillId="32" borderId="11" xfId="0" applyNumberFormat="1" applyFont="1" applyFill="1" applyBorder="1" applyAlignment="1">
      <alignment vertical="center"/>
    </xf>
    <xf numFmtId="4" fontId="22" fillId="33" borderId="11" xfId="0" applyNumberFormat="1" applyFont="1" applyFill="1" applyBorder="1" applyAlignment="1">
      <alignment vertical="center"/>
    </xf>
    <xf numFmtId="4" fontId="23" fillId="33" borderId="21" xfId="0" applyNumberFormat="1" applyFont="1" applyFill="1" applyBorder="1" applyAlignment="1">
      <alignment vertical="center"/>
    </xf>
    <xf numFmtId="4" fontId="22" fillId="33" borderId="11" xfId="0" applyNumberFormat="1" applyFont="1" applyFill="1" applyBorder="1"/>
    <xf numFmtId="0" fontId="32" fillId="35" borderId="18" xfId="22" applyFont="1" applyFill="1" applyBorder="1" applyAlignment="1">
      <alignment horizontal="center"/>
    </xf>
    <xf numFmtId="0" fontId="32" fillId="35" borderId="19" xfId="22" applyFont="1" applyFill="1" applyBorder="1" applyAlignment="1">
      <alignment horizontal="center"/>
    </xf>
    <xf numFmtId="0" fontId="32" fillId="35" borderId="0" xfId="22" applyFont="1" applyFill="1" applyBorder="1" applyAlignment="1">
      <alignment horizontal="center"/>
    </xf>
    <xf numFmtId="2" fontId="27" fillId="32" borderId="11" xfId="0" applyNumberFormat="1" applyFont="1" applyFill="1" applyBorder="1" applyAlignment="1">
      <alignment horizontal="right" vertical="center"/>
    </xf>
    <xf numFmtId="4" fontId="22" fillId="0" borderId="11" xfId="0" applyNumberFormat="1" applyFont="1" applyBorder="1" applyAlignment="1">
      <alignment vertical="center"/>
    </xf>
    <xf numFmtId="4" fontId="22" fillId="0" borderId="9" xfId="0" applyNumberFormat="1" applyFont="1" applyBorder="1" applyAlignment="1">
      <alignment vertical="center"/>
    </xf>
    <xf numFmtId="169" fontId="0" fillId="0" borderId="0" xfId="0" applyNumberFormat="1"/>
    <xf numFmtId="0" fontId="35" fillId="0" borderId="0" xfId="0" applyFont="1"/>
    <xf numFmtId="0" fontId="11" fillId="0" borderId="0" xfId="6"/>
    <xf numFmtId="170" fontId="0" fillId="0" borderId="0" xfId="0" applyNumberFormat="1"/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68" fontId="22" fillId="0" borderId="8" xfId="0" applyNumberFormat="1" applyFont="1" applyBorder="1" applyAlignment="1">
      <alignment horizontal="left"/>
    </xf>
    <xf numFmtId="168" fontId="22" fillId="0" borderId="10" xfId="0" applyNumberFormat="1" applyFont="1" applyBorder="1" applyAlignment="1">
      <alignment horizontal="left"/>
    </xf>
    <xf numFmtId="168" fontId="22" fillId="0" borderId="9" xfId="0" applyNumberFormat="1" applyFont="1" applyBorder="1" applyAlignment="1">
      <alignment horizontal="left"/>
    </xf>
    <xf numFmtId="168" fontId="31" fillId="34" borderId="12" xfId="0" applyNumberFormat="1" applyFont="1" applyFill="1" applyBorder="1" applyAlignment="1">
      <alignment horizontal="center" wrapText="1"/>
    </xf>
    <xf numFmtId="168" fontId="31" fillId="34" borderId="13" xfId="0" applyNumberFormat="1" applyFont="1" applyFill="1" applyBorder="1" applyAlignment="1">
      <alignment horizontal="center" wrapText="1"/>
    </xf>
    <xf numFmtId="168" fontId="31" fillId="34" borderId="14" xfId="0" applyNumberFormat="1" applyFont="1" applyFill="1" applyBorder="1" applyAlignment="1">
      <alignment horizontal="center" wrapText="1"/>
    </xf>
    <xf numFmtId="168" fontId="31" fillId="34" borderId="17" xfId="0" applyNumberFormat="1" applyFont="1" applyFill="1" applyBorder="1" applyAlignment="1">
      <alignment horizontal="center" wrapText="1"/>
    </xf>
    <xf numFmtId="168" fontId="31" fillId="34" borderId="18" xfId="0" applyNumberFormat="1" applyFont="1" applyFill="1" applyBorder="1" applyAlignment="1">
      <alignment horizontal="center" wrapText="1"/>
    </xf>
    <xf numFmtId="168" fontId="31" fillId="34" borderId="19" xfId="0" applyNumberFormat="1" applyFont="1" applyFill="1" applyBorder="1" applyAlignment="1">
      <alignment horizontal="center" wrapText="1"/>
    </xf>
    <xf numFmtId="0" fontId="22" fillId="0" borderId="1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33" fillId="32" borderId="12" xfId="0" applyFont="1" applyFill="1" applyBorder="1" applyAlignment="1">
      <alignment horizontal="center" vertical="center" wrapText="1"/>
    </xf>
    <xf numFmtId="0" fontId="33" fillId="32" borderId="14" xfId="0" applyFont="1" applyFill="1" applyBorder="1" applyAlignment="1">
      <alignment horizontal="center" vertical="center" wrapText="1"/>
    </xf>
    <xf numFmtId="0" fontId="33" fillId="32" borderId="15" xfId="0" applyFont="1" applyFill="1" applyBorder="1" applyAlignment="1">
      <alignment horizontal="center" vertical="center" wrapText="1"/>
    </xf>
    <xf numFmtId="0" fontId="33" fillId="32" borderId="16" xfId="0" applyFont="1" applyFill="1" applyBorder="1" applyAlignment="1">
      <alignment horizontal="center" vertical="center" wrapText="1"/>
    </xf>
    <xf numFmtId="0" fontId="33" fillId="32" borderId="17" xfId="0" applyFont="1" applyFill="1" applyBorder="1" applyAlignment="1">
      <alignment horizontal="center" vertical="center" wrapText="1"/>
    </xf>
    <xf numFmtId="0" fontId="33" fillId="32" borderId="19" xfId="0" applyFont="1" applyFill="1" applyBorder="1" applyAlignment="1">
      <alignment horizontal="center" vertical="center" wrapText="1"/>
    </xf>
    <xf numFmtId="168" fontId="34" fillId="0" borderId="0" xfId="0" applyNumberFormat="1" applyFont="1" applyAlignment="1">
      <alignment horizontal="left" vertical="center" wrapText="1"/>
    </xf>
    <xf numFmtId="168" fontId="22" fillId="0" borderId="8" xfId="0" applyNumberFormat="1" applyFont="1" applyBorder="1" applyAlignment="1">
      <alignment horizontal="left" vertical="center"/>
    </xf>
    <xf numFmtId="168" fontId="22" fillId="0" borderId="10" xfId="0" applyNumberFormat="1" applyFont="1" applyBorder="1" applyAlignment="1">
      <alignment horizontal="left" vertical="center"/>
    </xf>
    <xf numFmtId="168" fontId="22" fillId="0" borderId="9" xfId="0" applyNumberFormat="1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2" fillId="35" borderId="17" xfId="22" applyFont="1" applyFill="1" applyBorder="1" applyAlignment="1">
      <alignment horizontal="center"/>
    </xf>
    <xf numFmtId="0" fontId="32" fillId="35" borderId="18" xfId="22" applyFont="1" applyFill="1" applyBorder="1" applyAlignment="1">
      <alignment horizontal="center"/>
    </xf>
    <xf numFmtId="0" fontId="32" fillId="35" borderId="19" xfId="22" applyFont="1" applyFill="1" applyBorder="1" applyAlignment="1">
      <alignment horizontal="center"/>
    </xf>
    <xf numFmtId="168" fontId="30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right" vertical="center"/>
    </xf>
    <xf numFmtId="14" fontId="22" fillId="0" borderId="8" xfId="0" applyNumberFormat="1" applyFont="1" applyBorder="1" applyAlignment="1">
      <alignment horizontal="left" vertical="center"/>
    </xf>
    <xf numFmtId="14" fontId="22" fillId="0" borderId="10" xfId="0" applyNumberFormat="1" applyFont="1" applyBorder="1" applyAlignment="1">
      <alignment horizontal="left" vertical="center"/>
    </xf>
    <xf numFmtId="14" fontId="22" fillId="0" borderId="9" xfId="0" applyNumberFormat="1" applyFont="1" applyBorder="1" applyAlignment="1">
      <alignment horizontal="left" vertical="center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4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70" formatCode="dd/mm/yyyy;@"/>
    </dxf>
    <dxf>
      <numFmt numFmtId="169" formatCode="_ [$CHF-807]\ * #,##0.00_ ;_ [$CHF-807]\ * \-#,##0.00_ ;_ [$CHF-807]\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2BB13F-CE84-49C5-A47E-98A8DFF178C9}" name="Tabelle14" displayName="Tabelle14" ref="A2:H62" totalsRowShown="0">
  <autoFilter ref="A2:H62" xr:uid="{0BC70437-8DA2-4571-9F88-4A183B190500}"/>
  <tableColumns count="8">
    <tableColumn id="1" xr3:uid="{5D1C6AB9-555B-4EE7-AC5B-BE9A8A4DF63C}" name="Belegnr."/>
    <tableColumn id="2" xr3:uid="{88E273B1-AD16-4E48-96A8-6B6EBAED8565}" name="Beschreibung"/>
    <tableColumn id="3" xr3:uid="{4CD83874-F581-492D-BB61-2C6BB74F33CC}" name="Betrag" dataDxfId="3">
      <calculatedColumnFormula>IF(Tabelle14[[#This Row],[Km bei 90 Kursauto]]&lt;&gt;"",Tabelle14[[#This Row],[Km bei 90 Kursauto]]*0.7,"")</calculatedColumnFormula>
    </tableColumn>
    <tableColumn id="4" xr3:uid="{61593F5E-4CA4-4124-8C91-57CCEDB9004E}" name="Datum" dataDxfId="2"/>
    <tableColumn id="5" xr3:uid="{F2A6140C-61C1-463E-BAB0-527875896FE8}" name="Bezahlt von"/>
    <tableColumn id="6" xr3:uid="{1F9EDF69-06B8-41BA-AD0E-49643871BEFC}" name="Kategorie"/>
    <tableColumn id="7" xr3:uid="{487074EC-BAC2-41A7-9A77-E4E8A95F2731}" name="Kommentar"/>
    <tableColumn id="8" xr3:uid="{3B6CF903-14AE-40C9-8489-2FF9CDA14850}" name="Km bei 90 Kursauto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521F5B-D9B9-4679-88E2-609448668D40}" name="Tabelle26" displayName="Tabelle26" ref="J2:K19" totalsRowShown="0">
  <autoFilter ref="J2:K19" xr:uid="{48315D2F-0479-4724-A7CB-C75F08AACA0B}"/>
  <tableColumns count="2">
    <tableColumn id="1" xr3:uid="{8232F44E-4912-402C-8967-FFF4FCF1F6DA}" name="Kategorien"/>
    <tableColumn id="2" xr3:uid="{F577D594-65FB-4895-8BAD-20EFDD498706}" name="Effektive Koste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5A4F5D-43D9-431A-8C36-F833CEB4B4EE}" name="Tabelle47" displayName="Tabelle47" ref="J21:K33" totalsRowShown="0" headerRowDxfId="1">
  <autoFilter ref="J21:K33" xr:uid="{B4BE812C-32B8-4FA4-B639-034669B1053D}"/>
  <tableColumns count="2">
    <tableColumn id="1" xr3:uid="{C107B713-A572-4D31-8630-910288580667}" name="Leitungs- und Küchenteam"/>
    <tableColumn id="2" xr3:uid="{90237DDE-BFE6-4A4E-A03B-C2BE24EA84BA}" name="Ausgaben" dataDxfId="0">
      <calculatedColumnFormula>SUMIF(Tabelle14[Bezahlt von],Tabelle47[[#This Row],[Leitungs- und Küchenteam]],Tabelle14[Betrag])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fadibewegung">
      <a:dk1>
        <a:sysClr val="windowText" lastClr="000000"/>
      </a:dk1>
      <a:lt1>
        <a:sysClr val="window" lastClr="FFFFFF"/>
      </a:lt1>
      <a:dk2>
        <a:srgbClr val="4B4B4B"/>
      </a:dk2>
      <a:lt2>
        <a:srgbClr val="4D4D4D"/>
      </a:lt2>
      <a:accent1>
        <a:srgbClr val="632949"/>
      </a:accent1>
      <a:accent2>
        <a:srgbClr val="8B426B"/>
      </a:accent2>
      <a:accent3>
        <a:srgbClr val="CCACCA"/>
      </a:accent3>
      <a:accent4>
        <a:srgbClr val="D84E23"/>
      </a:accent4>
      <a:accent5>
        <a:srgbClr val="EFCA6E"/>
      </a:accent5>
      <a:accent6>
        <a:srgbClr val="536424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fadi.swiss/de/publikationen-downloads/downloads/?search=Bundeskurse&amp;c=4&amp;c=38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view="pageLayout" zoomScale="70" zoomScaleNormal="85" zoomScalePageLayoutView="7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664062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12" width="11.44140625" customWidth="1"/>
    <col min="13" max="13" width="10.6640625" customWidth="1"/>
    <col min="14" max="256" width="11.44140625" customWidth="1"/>
  </cols>
  <sheetData>
    <row r="1" spans="1:12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</row>
    <row r="3" spans="1:12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</row>
    <row r="4" spans="1:12" x14ac:dyDescent="0.25">
      <c r="A4" s="9" t="s">
        <v>1</v>
      </c>
      <c r="B4" s="9"/>
      <c r="C4" s="9"/>
      <c r="D4" s="9"/>
      <c r="E4" s="9"/>
      <c r="F4" s="9"/>
      <c r="G4" s="9"/>
      <c r="H4" s="132" t="s">
        <v>2</v>
      </c>
      <c r="I4" s="132"/>
      <c r="J4" s="132"/>
      <c r="K4" s="132"/>
      <c r="L4" s="9"/>
    </row>
    <row r="5" spans="1:12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</row>
    <row r="6" spans="1:12" x14ac:dyDescent="0.25">
      <c r="A6" s="14" t="s">
        <v>3</v>
      </c>
      <c r="B6" s="14"/>
      <c r="C6" s="14"/>
      <c r="D6" s="93" t="s">
        <v>4</v>
      </c>
      <c r="E6" s="95"/>
      <c r="F6" s="13"/>
      <c r="G6" s="13"/>
      <c r="H6" s="17"/>
      <c r="I6" s="17"/>
      <c r="J6" s="17"/>
      <c r="K6" s="13"/>
      <c r="L6" s="18"/>
    </row>
    <row r="7" spans="1:12" x14ac:dyDescent="0.25">
      <c r="A7" s="14" t="s">
        <v>5</v>
      </c>
      <c r="B7" s="14"/>
      <c r="C7" s="14"/>
      <c r="D7" s="93" t="s">
        <v>6</v>
      </c>
      <c r="E7" s="95"/>
      <c r="F7" s="13"/>
      <c r="G7" s="13"/>
      <c r="H7" s="17"/>
      <c r="I7" s="17"/>
      <c r="J7" s="17"/>
      <c r="K7" s="13"/>
      <c r="L7" s="18"/>
    </row>
    <row r="8" spans="1:12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8"/>
    </row>
    <row r="9" spans="1:12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</row>
    <row r="10" spans="1:12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8"/>
    </row>
    <row r="11" spans="1:12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8"/>
    </row>
    <row r="12" spans="1:12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8"/>
    </row>
    <row r="13" spans="1:12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8"/>
    </row>
    <row r="14" spans="1:12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</row>
    <row r="15" spans="1:12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</row>
    <row r="16" spans="1:12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</row>
    <row r="17" spans="1:15" ht="13.95" customHeight="1" x14ac:dyDescent="0.25">
      <c r="A17" s="119" t="s">
        <v>14</v>
      </c>
      <c r="B17" s="120"/>
      <c r="C17" s="121"/>
      <c r="D17" s="74">
        <v>24</v>
      </c>
      <c r="E17" s="72"/>
      <c r="F17" s="13"/>
      <c r="G17" s="122" t="s">
        <v>15</v>
      </c>
      <c r="H17" s="123"/>
      <c r="I17" s="123"/>
      <c r="J17" s="123"/>
      <c r="K17" s="124"/>
      <c r="L17" s="18"/>
      <c r="N17" s="13"/>
      <c r="O17" s="13"/>
    </row>
    <row r="18" spans="1:15" x14ac:dyDescent="0.25">
      <c r="A18" s="119" t="s">
        <v>16</v>
      </c>
      <c r="B18" s="120"/>
      <c r="C18" s="121"/>
      <c r="D18" s="74">
        <v>6</v>
      </c>
      <c r="E18" s="72"/>
      <c r="F18" s="13"/>
      <c r="G18" s="125"/>
      <c r="H18" s="126"/>
      <c r="I18" s="126"/>
      <c r="J18" s="126"/>
      <c r="K18" s="127"/>
      <c r="L18" s="13"/>
      <c r="N18" s="13"/>
      <c r="O18" s="13"/>
    </row>
    <row r="19" spans="1:15" x14ac:dyDescent="0.25">
      <c r="A19" s="119" t="s">
        <v>17</v>
      </c>
      <c r="B19" s="120"/>
      <c r="C19" s="121"/>
      <c r="D19" s="74">
        <v>2</v>
      </c>
      <c r="E19" s="72"/>
      <c r="F19" s="13"/>
      <c r="G19" s="125"/>
      <c r="H19" s="126"/>
      <c r="I19" s="126"/>
      <c r="J19" s="126"/>
      <c r="K19" s="127"/>
      <c r="L19" s="13"/>
      <c r="N19" s="13"/>
      <c r="O19" s="13"/>
    </row>
    <row r="20" spans="1:15" x14ac:dyDescent="0.25">
      <c r="A20" s="25" t="s">
        <v>18</v>
      </c>
      <c r="B20" s="26"/>
      <c r="C20" s="27"/>
      <c r="D20" s="74">
        <v>1</v>
      </c>
      <c r="E20" s="72"/>
      <c r="F20" s="13"/>
      <c r="G20" s="125"/>
      <c r="H20" s="126"/>
      <c r="I20" s="126"/>
      <c r="J20" s="126"/>
      <c r="K20" s="127"/>
      <c r="L20" s="13"/>
      <c r="N20" s="13"/>
      <c r="O20" s="13"/>
    </row>
    <row r="21" spans="1:15" x14ac:dyDescent="0.25">
      <c r="A21" s="119" t="s">
        <v>19</v>
      </c>
      <c r="B21" s="120"/>
      <c r="C21" s="121"/>
      <c r="D21" s="74">
        <v>10</v>
      </c>
      <c r="E21" s="72"/>
      <c r="F21" s="13"/>
      <c r="G21" s="125"/>
      <c r="H21" s="126"/>
      <c r="I21" s="126"/>
      <c r="J21" s="126"/>
      <c r="K21" s="127"/>
      <c r="L21" s="13"/>
      <c r="N21" s="13"/>
      <c r="O21" s="13"/>
    </row>
    <row r="22" spans="1:15" x14ac:dyDescent="0.25">
      <c r="A22" s="119" t="s">
        <v>20</v>
      </c>
      <c r="B22" s="120"/>
      <c r="C22" s="121"/>
      <c r="D22" s="74">
        <v>8</v>
      </c>
      <c r="E22" s="72"/>
      <c r="F22" s="13"/>
      <c r="G22" s="125"/>
      <c r="H22" s="126"/>
      <c r="I22" s="126"/>
      <c r="J22" s="126"/>
      <c r="K22" s="127"/>
      <c r="L22" s="13"/>
      <c r="N22" s="13"/>
      <c r="O22" s="13"/>
    </row>
    <row r="23" spans="1:15" x14ac:dyDescent="0.25">
      <c r="A23" s="119" t="s">
        <v>21</v>
      </c>
      <c r="B23" s="120"/>
      <c r="C23" s="121"/>
      <c r="D23" s="74">
        <v>2</v>
      </c>
      <c r="E23" s="72"/>
      <c r="F23" s="13"/>
      <c r="G23" s="128" t="s">
        <v>22</v>
      </c>
      <c r="H23" s="129"/>
      <c r="I23" s="129"/>
      <c r="J23" s="129"/>
      <c r="K23" s="130"/>
      <c r="L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O24" s="13"/>
    </row>
    <row r="25" spans="1:15" ht="13.95" customHeight="1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7.6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7.6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87">
        <f>($D$17+$D$18+$D$19)*L29*$D$22</f>
        <v>4352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3200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34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40</v>
      </c>
      <c r="M33" s="88">
        <f>($D$17+$D$18+$D$19)*L33</f>
        <v>1280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100</v>
      </c>
      <c r="M34" s="88">
        <f>L34</f>
        <v>100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150</v>
      </c>
      <c r="M39" s="88">
        <f>L39</f>
        <v>150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250</v>
      </c>
      <c r="M40" s="87">
        <f>L40</f>
        <v>250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100</v>
      </c>
      <c r="M41" s="87">
        <f>L41</f>
        <v>100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200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47" t="s">
        <v>48</v>
      </c>
      <c r="H45" s="39"/>
      <c r="I45" s="36"/>
      <c r="J45" s="78"/>
      <c r="K45" s="80">
        <f>Abrechnung!K12</f>
        <v>0</v>
      </c>
      <c r="L45" s="35"/>
      <c r="M45" s="88"/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80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300</v>
      </c>
      <c r="M47" s="87">
        <f>$D$18*L47</f>
        <v>1800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D19*H48</f>
        <v>0</v>
      </c>
      <c r="K48" s="80">
        <f>Abrechnung!K15</f>
        <v>0</v>
      </c>
      <c r="L48" s="35">
        <v>40</v>
      </c>
      <c r="M48" s="87">
        <f>$D$18*$D$23*L48</f>
        <v>480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87">
        <f>$D$19*$D$23*L49</f>
        <v>160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80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12232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N67" s="11"/>
      <c r="O67" s="11"/>
    </row>
    <row r="68" spans="1:15" x14ac:dyDescent="0.25">
      <c r="A68" s="96" t="s">
        <v>68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9.2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G25:H27"/>
    <mergeCell ref="B26:E27"/>
  </mergeCells>
  <hyperlinks>
    <hyperlink ref="G23" r:id="rId1" display="https://pfadi.swiss/de/publikationen-downloads/downloads/?search=Bundeskurse&amp;c=4&amp;c=38" xr:uid="{7E9E381B-BC24-4E7B-8A58-9B3E9F129410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109-8510-49EA-963E-F5E0F1E2092D}">
  <dimension ref="A1:O76"/>
  <sheetViews>
    <sheetView view="pageLayout" topLeftCell="A25" zoomScale="80" zoomScaleNormal="100" zoomScalePageLayoutView="8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554687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73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 t="s">
        <v>75</v>
      </c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>
        <v>24</v>
      </c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>
        <v>6</v>
      </c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>
        <v>4</v>
      </c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>
        <v>1</v>
      </c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>
        <v>8</v>
      </c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20</v>
      </c>
      <c r="B22" s="120"/>
      <c r="C22" s="121"/>
      <c r="D22" s="74">
        <v>7</v>
      </c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19" t="s">
        <v>21</v>
      </c>
      <c r="B23" s="120"/>
      <c r="C23" s="121"/>
      <c r="D23" s="74">
        <v>1</v>
      </c>
      <c r="E23" s="72"/>
      <c r="F23" s="13"/>
      <c r="G23" s="128" t="s">
        <v>22</v>
      </c>
      <c r="H23" s="129"/>
      <c r="I23" s="129"/>
      <c r="J23" s="129"/>
      <c r="K23" s="130"/>
      <c r="L23" s="13"/>
      <c r="M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M24" s="13"/>
      <c r="O24" s="13"/>
    </row>
    <row r="25" spans="1:15" ht="13.95" customHeight="1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7.6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7.6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87">
        <f>($D$17+$D$18+$D$19)*L29*$D$22</f>
        <v>4046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2720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76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50</v>
      </c>
      <c r="M33" s="88">
        <f>($D$17+$D$18+$D$19)*L33</f>
        <v>1700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100</v>
      </c>
      <c r="M34" s="88">
        <f>L34</f>
        <v>100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150</v>
      </c>
      <c r="M39" s="88">
        <f>L39</f>
        <v>150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250</v>
      </c>
      <c r="M40" s="87">
        <f>L40</f>
        <v>250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100</v>
      </c>
      <c r="M41" s="87">
        <f>L41</f>
        <v>100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250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D17*D23*H45</f>
        <v>0</v>
      </c>
      <c r="K45" s="80">
        <f>Abrechnung!K12</f>
        <v>0</v>
      </c>
      <c r="L45" s="35">
        <v>25</v>
      </c>
      <c r="M45" s="88">
        <f>$D$17*$D$23*L45</f>
        <v>600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80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300</v>
      </c>
      <c r="M47" s="87">
        <f>$D$18*L47</f>
        <v>1800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D18*D23*H48</f>
        <v>0</v>
      </c>
      <c r="K48" s="80">
        <f>Abrechnung!K15</f>
        <v>0</v>
      </c>
      <c r="L48" s="35">
        <v>40</v>
      </c>
      <c r="M48" s="87">
        <f>$D$18*$D$23*L48</f>
        <v>240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87">
        <f>$D$19*$D$23*L49</f>
        <v>160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160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12356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M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M67" s="11"/>
      <c r="N67" s="11"/>
      <c r="O67" s="11"/>
    </row>
    <row r="68" spans="1:15" x14ac:dyDescent="0.25">
      <c r="A68" s="96" t="s">
        <v>68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9.9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B26:E27"/>
    <mergeCell ref="G25:H27"/>
  </mergeCells>
  <hyperlinks>
    <hyperlink ref="G23" r:id="rId1" display="https://pfadi.swiss/de/publikationen-downloads/downloads/?search=Bundeskurse&amp;c=4&amp;c=38" xr:uid="{00C5721C-6532-4DFA-BCF8-8D838EBD52CC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3E70-5D9B-4822-B8A8-3EFCCECA6EBB}">
  <dimension ref="A1:O76"/>
  <sheetViews>
    <sheetView view="pageLayout" topLeftCell="A8" zoomScale="70" zoomScaleNormal="70" zoomScalePageLayoutView="7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10937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78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 t="s">
        <v>79</v>
      </c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>
        <v>24</v>
      </c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>
        <v>6</v>
      </c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>
        <v>2</v>
      </c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>
        <v>1</v>
      </c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>
        <v>7</v>
      </c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20</v>
      </c>
      <c r="B22" s="120"/>
      <c r="C22" s="121"/>
      <c r="D22" s="74">
        <v>6</v>
      </c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19" t="s">
        <v>21</v>
      </c>
      <c r="B23" s="120"/>
      <c r="C23" s="121"/>
      <c r="D23" s="74">
        <v>2</v>
      </c>
      <c r="E23" s="72"/>
      <c r="F23" s="13"/>
      <c r="G23" s="128" t="s">
        <v>22</v>
      </c>
      <c r="H23" s="129"/>
      <c r="I23" s="129"/>
      <c r="J23" s="129"/>
      <c r="K23" s="130"/>
      <c r="L23" s="13"/>
      <c r="M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M24" s="13"/>
      <c r="O24" s="13"/>
    </row>
    <row r="25" spans="1:15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30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9.4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87">
        <f>($D$17+$D$18+$D$19)*L29*$D$22</f>
        <v>3264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2240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76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40</v>
      </c>
      <c r="M33" s="88">
        <f>($D$17+$D$18+$D$19)*L33</f>
        <v>1280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100</v>
      </c>
      <c r="M34" s="88">
        <f>L34</f>
        <v>100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150</v>
      </c>
      <c r="M39" s="88">
        <f>L39</f>
        <v>150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250</v>
      </c>
      <c r="M40" s="87">
        <f>L40</f>
        <v>250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100</v>
      </c>
      <c r="M41" s="87">
        <f>L41</f>
        <v>100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200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D17*D23*H45</f>
        <v>0</v>
      </c>
      <c r="K45" s="80">
        <f>Abrechnung!K12</f>
        <v>0</v>
      </c>
      <c r="L45" s="35">
        <v>25</v>
      </c>
      <c r="M45" s="88">
        <f>$D$17*$D$23*L45</f>
        <v>1200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80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300</v>
      </c>
      <c r="M47" s="87">
        <f>$D$18*L47</f>
        <v>1800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D18*D23*H48</f>
        <v>0</v>
      </c>
      <c r="K48" s="80">
        <f>Abrechnung!K15</f>
        <v>0</v>
      </c>
      <c r="L48" s="35">
        <v>40</v>
      </c>
      <c r="M48" s="87">
        <f>$D$18*$D$23*L48</f>
        <v>480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87">
        <f>$D$19*$D$23*L49</f>
        <v>160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80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11384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M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M67" s="11"/>
      <c r="N67" s="11"/>
      <c r="O67" s="11"/>
    </row>
    <row r="68" spans="1:15" x14ac:dyDescent="0.25">
      <c r="A68" s="96" t="s">
        <v>68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9.9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2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G25:H27"/>
    <mergeCell ref="B26:E27"/>
  </mergeCells>
  <hyperlinks>
    <hyperlink ref="G23" r:id="rId1" display="https://pfadi.swiss/de/publikationen-downloads/downloads/?search=Bundeskurse&amp;c=4&amp;c=38" xr:uid="{A30EDDA6-7778-4582-831C-A64FAA3643BA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B10A-0A23-4120-9FAF-D3EE99CCB4CD}">
  <dimension ref="A1:O76"/>
  <sheetViews>
    <sheetView topLeftCell="A19" zoomScaleNormal="100" zoomScalePageLayoutView="8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554687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80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 t="s">
        <v>81</v>
      </c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/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/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/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/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/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20</v>
      </c>
      <c r="B22" s="120"/>
      <c r="C22" s="121"/>
      <c r="D22" s="74"/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19" t="s">
        <v>21</v>
      </c>
      <c r="B23" s="120"/>
      <c r="C23" s="121"/>
      <c r="D23" s="74"/>
      <c r="E23" s="72"/>
      <c r="F23" s="13"/>
      <c r="G23" s="128" t="s">
        <v>22</v>
      </c>
      <c r="H23" s="129"/>
      <c r="I23" s="129"/>
      <c r="J23" s="129"/>
      <c r="K23" s="130"/>
      <c r="L23" s="13"/>
      <c r="M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M24" s="13"/>
      <c r="O24" s="13"/>
    </row>
    <row r="25" spans="1:15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8.95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8.95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77">
        <f>($D$17+$D$18+$D$19)*L29*$D$22</f>
        <v>0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77">
        <f>($D$17+$D$18+$D$19)*L31*$D$21</f>
        <v>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76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50</v>
      </c>
      <c r="M33" s="78">
        <f>($D$17+$D$18+$D$19)*L33</f>
        <v>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100</v>
      </c>
      <c r="M34" s="78">
        <f>L34</f>
        <v>100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7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150</v>
      </c>
      <c r="M39" s="78">
        <f>L39</f>
        <v>150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250</v>
      </c>
      <c r="M40" s="77">
        <f>L40</f>
        <v>250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100</v>
      </c>
      <c r="M41" s="77">
        <f>L41</f>
        <v>100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77">
        <f>($D$18+$D$19)*L42</f>
        <v>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D17*D23*H45</f>
        <v>0</v>
      </c>
      <c r="K45" s="80">
        <f>Abrechnung!K12</f>
        <v>0</v>
      </c>
      <c r="L45" s="35">
        <v>25</v>
      </c>
      <c r="M45" s="78">
        <f>$D$17*$D$23*L45</f>
        <v>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77">
        <f>$D$20*L46</f>
        <v>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300</v>
      </c>
      <c r="M47" s="77">
        <f>$D$18*L47</f>
        <v>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D18*D23*H48</f>
        <v>0</v>
      </c>
      <c r="K48" s="80">
        <f>Abrechnung!K15</f>
        <v>0</v>
      </c>
      <c r="L48" s="35">
        <v>40</v>
      </c>
      <c r="M48" s="77">
        <f>$D$18*$D$23*L48</f>
        <v>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77">
        <f>$D$19*$D$23*L49</f>
        <v>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77">
        <f>$D$19*L50</f>
        <v>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600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M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M67" s="11"/>
      <c r="N67" s="11"/>
      <c r="O67" s="11"/>
    </row>
    <row r="68" spans="1:15" x14ac:dyDescent="0.25">
      <c r="A68" s="96" t="s">
        <v>68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7.2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B26:E27"/>
    <mergeCell ref="G25:H27"/>
  </mergeCells>
  <hyperlinks>
    <hyperlink ref="G23" r:id="rId1" display="https://pfadi.swiss/de/publikationen-downloads/downloads/?search=Bundeskurse&amp;c=4&amp;c=38" xr:uid="{62088038-4973-46E4-8443-65C18F7DED62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C9DA-B7AE-41E7-AF2A-421CDD7A0DCF}">
  <dimension ref="A1:O76"/>
  <sheetViews>
    <sheetView topLeftCell="A22" zoomScaleNormal="100" zoomScalePageLayoutView="8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4414062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82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 t="s">
        <v>83</v>
      </c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/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/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/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/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/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20</v>
      </c>
      <c r="B22" s="120"/>
      <c r="C22" s="121"/>
      <c r="D22" s="74"/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19" t="s">
        <v>21</v>
      </c>
      <c r="B23" s="120"/>
      <c r="C23" s="121"/>
      <c r="D23" s="74"/>
      <c r="E23" s="72"/>
      <c r="F23" s="13"/>
      <c r="G23" s="128" t="s">
        <v>22</v>
      </c>
      <c r="H23" s="129"/>
      <c r="I23" s="129"/>
      <c r="J23" s="129"/>
      <c r="K23" s="130"/>
      <c r="L23" s="13"/>
      <c r="M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M24" s="13"/>
      <c r="O24" s="13"/>
    </row>
    <row r="25" spans="1:15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8.2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8.2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87">
        <f>($D$17+$D$18+$D$19)*L29*$D$22</f>
        <v>0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84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40</v>
      </c>
      <c r="M33" s="88">
        <f>($D$17+$D$18+$D$19)*L33</f>
        <v>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100</v>
      </c>
      <c r="M34" s="88">
        <f>L34</f>
        <v>100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100</v>
      </c>
      <c r="M39" s="88">
        <f>L39</f>
        <v>100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100</v>
      </c>
      <c r="M40" s="87">
        <f>L40</f>
        <v>100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50</v>
      </c>
      <c r="M41" s="87">
        <f>L41</f>
        <v>50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D17*D23*H45</f>
        <v>0</v>
      </c>
      <c r="K45" s="80">
        <f>Abrechnung!K12</f>
        <v>0</v>
      </c>
      <c r="L45" s="35">
        <v>25</v>
      </c>
      <c r="M45" s="88">
        <f>$D$17*$D$23*L45</f>
        <v>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150</v>
      </c>
      <c r="M47" s="87">
        <f>$D$18*L47</f>
        <v>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D18*D23*H48</f>
        <v>0</v>
      </c>
      <c r="K48" s="80">
        <f>Abrechnung!K15</f>
        <v>0</v>
      </c>
      <c r="L48" s="35">
        <v>40</v>
      </c>
      <c r="M48" s="87">
        <f>$D$18*$D$23*L48</f>
        <v>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87">
        <f>$D$19*$D$23*L49</f>
        <v>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350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M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M67" s="11"/>
      <c r="N67" s="11"/>
      <c r="O67" s="11"/>
    </row>
    <row r="68" spans="1:15" x14ac:dyDescent="0.25">
      <c r="A68" s="96" t="s">
        <v>129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7.2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B26:E27"/>
    <mergeCell ref="G25:H27"/>
  </mergeCells>
  <hyperlinks>
    <hyperlink ref="G23" r:id="rId1" display="https://pfadi.swiss/de/publikationen-downloads/downloads/?search=Bundeskurse&amp;c=4&amp;c=38" xr:uid="{92EE11A5-C1AA-4566-B7B3-25A2560678CC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E93B-827E-4DE9-84B6-E9AA7A3EEC15}">
  <dimension ref="A1:O76"/>
  <sheetViews>
    <sheetView topLeftCell="A13" zoomScaleNormal="100" zoomScalePageLayoutView="80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2" width="10.109375" customWidth="1"/>
    <col min="3" max="3" width="11.3320312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85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/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/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/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/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/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/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20</v>
      </c>
      <c r="B22" s="120"/>
      <c r="C22" s="121"/>
      <c r="D22" s="74"/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19" t="s">
        <v>21</v>
      </c>
      <c r="B23" s="120"/>
      <c r="C23" s="121"/>
      <c r="D23" s="74"/>
      <c r="E23" s="72"/>
      <c r="F23" s="13"/>
      <c r="G23" s="128" t="s">
        <v>22</v>
      </c>
      <c r="H23" s="129"/>
      <c r="I23" s="129"/>
      <c r="J23" s="129"/>
      <c r="K23" s="130"/>
      <c r="L23" s="13"/>
      <c r="M23" s="13"/>
      <c r="N23" s="13"/>
      <c r="O23" s="13"/>
    </row>
    <row r="24" spans="1:15" x14ac:dyDescent="0.25">
      <c r="A24" s="14"/>
      <c r="B24" s="14"/>
      <c r="C24" s="14"/>
      <c r="D24" s="18"/>
      <c r="E24" s="18"/>
      <c r="F24" s="13"/>
      <c r="G24" s="105"/>
      <c r="H24" s="105"/>
      <c r="I24" s="28"/>
      <c r="J24" s="29"/>
      <c r="K24" s="13"/>
      <c r="L24" s="13"/>
      <c r="M24" s="13"/>
      <c r="O24" s="13"/>
    </row>
    <row r="25" spans="1:15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8.95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8.95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31</v>
      </c>
      <c r="H29" s="86"/>
      <c r="I29" s="36"/>
      <c r="J29" s="77">
        <f>(D17+D18+D19)*H29*D22</f>
        <v>0</v>
      </c>
      <c r="K29" s="80">
        <f>Abrechnung!K3</f>
        <v>0</v>
      </c>
      <c r="L29" s="35">
        <v>17</v>
      </c>
      <c r="M29" s="87">
        <f>($D$17+$D$18+$D$19)*L29*$D$22</f>
        <v>0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76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18</v>
      </c>
      <c r="M33" s="88">
        <f>($D$17+$D$18+$D$19)*L33</f>
        <v>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50</v>
      </c>
      <c r="M34" s="88">
        <f>L34</f>
        <v>50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100</v>
      </c>
      <c r="M39" s="88">
        <f>L39</f>
        <v>100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100</v>
      </c>
      <c r="M40" s="87">
        <f>L40</f>
        <v>100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50</v>
      </c>
      <c r="M41" s="87">
        <f>L41</f>
        <v>50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D17*D23*H45</f>
        <v>0</v>
      </c>
      <c r="K45" s="80">
        <f>Abrechnung!K12</f>
        <v>0</v>
      </c>
      <c r="L45" s="35">
        <v>25</v>
      </c>
      <c r="M45" s="88">
        <f>$D$17*$D$23*L45</f>
        <v>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150</v>
      </c>
      <c r="M47" s="87">
        <f>$D$18*L47</f>
        <v>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D18*D23*H48</f>
        <v>0</v>
      </c>
      <c r="K48" s="80">
        <f>Abrechnung!K15</f>
        <v>0</v>
      </c>
      <c r="L48" s="35">
        <v>40</v>
      </c>
      <c r="M48" s="87">
        <f>$D$18*$D$23*L48</f>
        <v>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D19*D23*H49</f>
        <v>0</v>
      </c>
      <c r="K49" s="80">
        <f>Abrechnung!K16</f>
        <v>0</v>
      </c>
      <c r="L49" s="35">
        <v>40</v>
      </c>
      <c r="M49" s="87">
        <f>$D$19*$D$23*L49</f>
        <v>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300</v>
      </c>
      <c r="N54" s="11"/>
      <c r="O54" s="11"/>
    </row>
    <row r="55" spans="1:15" ht="4.5" customHeight="1" thickTop="1" x14ac:dyDescent="0.25">
      <c r="A55" s="65"/>
      <c r="B55" s="65"/>
      <c r="C55" s="65"/>
      <c r="D55" s="65"/>
      <c r="E55" s="65"/>
      <c r="F55" s="63"/>
      <c r="G55" s="64"/>
      <c r="H55" s="24"/>
      <c r="I55" s="24"/>
      <c r="J55" s="66"/>
      <c r="K55" s="41"/>
      <c r="L55" s="11"/>
      <c r="M55" s="11"/>
      <c r="N55" s="11"/>
      <c r="O55" s="11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5" customHeight="1" x14ac:dyDescent="0.25">
      <c r="A57" s="61"/>
      <c r="B57" s="61"/>
      <c r="H57" s="62"/>
      <c r="I57" s="62"/>
      <c r="J57" s="42"/>
      <c r="K57" s="43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5" customHeight="1" x14ac:dyDescent="0.25">
      <c r="A59" s="61"/>
      <c r="B59" s="61"/>
      <c r="H59" s="62"/>
      <c r="I59" s="62"/>
      <c r="J59" s="42"/>
      <c r="K59" s="43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5" customHeight="1" x14ac:dyDescent="0.25">
      <c r="A61" s="61"/>
      <c r="B61" s="61"/>
      <c r="H61" s="62"/>
      <c r="I61" s="62"/>
      <c r="J61" s="42"/>
      <c r="K61" s="43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5" customHeight="1" x14ac:dyDescent="0.25">
      <c r="A63" s="61"/>
      <c r="B63" s="61"/>
      <c r="H63" s="62"/>
      <c r="I63" s="62"/>
      <c r="J63" s="42"/>
      <c r="K63" s="43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5" customHeight="1" x14ac:dyDescent="0.25">
      <c r="A65" s="61"/>
      <c r="B65" s="61"/>
      <c r="H65" s="62"/>
      <c r="I65" s="62"/>
      <c r="J65" s="42"/>
      <c r="K65" s="43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5" customHeight="1" x14ac:dyDescent="0.25">
      <c r="A67" s="28"/>
      <c r="B67" s="28"/>
      <c r="C67" s="28"/>
      <c r="D67" s="28"/>
      <c r="E67" s="28"/>
      <c r="F67" s="28"/>
      <c r="G67" s="40"/>
      <c r="H67" s="17"/>
      <c r="I67" s="17"/>
      <c r="J67" s="67"/>
      <c r="K67" s="67"/>
      <c r="L67" s="11"/>
      <c r="M67" s="11"/>
      <c r="N67" s="11"/>
      <c r="O67" s="11"/>
    </row>
    <row r="68" spans="1:15" x14ac:dyDescent="0.25">
      <c r="A68" s="96" t="s">
        <v>129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49.9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6">
    <mergeCell ref="D10:K10"/>
    <mergeCell ref="A1:K1"/>
    <mergeCell ref="H4:K4"/>
    <mergeCell ref="D6:E6"/>
    <mergeCell ref="D7:E7"/>
    <mergeCell ref="D8:K8"/>
    <mergeCell ref="A21:C21"/>
    <mergeCell ref="A22:C22"/>
    <mergeCell ref="A23:C23"/>
    <mergeCell ref="G17:K22"/>
    <mergeCell ref="G23:K23"/>
    <mergeCell ref="D11:K11"/>
    <mergeCell ref="D12:K12"/>
    <mergeCell ref="A17:C17"/>
    <mergeCell ref="A18:C18"/>
    <mergeCell ref="A19:C19"/>
    <mergeCell ref="A66:E66"/>
    <mergeCell ref="A68:E68"/>
    <mergeCell ref="A75:K76"/>
    <mergeCell ref="G24:H24"/>
    <mergeCell ref="G36:H36"/>
    <mergeCell ref="B48:E48"/>
    <mergeCell ref="G52:H52"/>
    <mergeCell ref="A54:E54"/>
    <mergeCell ref="B26:E27"/>
    <mergeCell ref="G25:H27"/>
  </mergeCells>
  <hyperlinks>
    <hyperlink ref="G23" r:id="rId1" display="https://pfadi.swiss/de/publikationen-downloads/downloads/?search=Bundeskurse&amp;c=4&amp;c=38" xr:uid="{C66C4DE7-962F-4E20-82EA-611A7D5E5FE7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95EC-8FC7-4498-AE6E-0D56B193E030}">
  <dimension ref="A1:O76"/>
  <sheetViews>
    <sheetView view="pageLayout" topLeftCell="A23" zoomScaleNormal="85" workbookViewId="0">
      <selection activeCell="G70" sqref="G70"/>
    </sheetView>
  </sheetViews>
  <sheetFormatPr baseColWidth="10" defaultColWidth="8.6640625" defaultRowHeight="13.8" x14ac:dyDescent="0.25"/>
  <cols>
    <col min="1" max="1" width="4.33203125" customWidth="1"/>
    <col min="2" max="3" width="10.109375" customWidth="1"/>
    <col min="4" max="5" width="15.33203125" customWidth="1"/>
    <col min="6" max="6" width="1" customWidth="1"/>
    <col min="7" max="7" width="18.33203125" customWidth="1"/>
    <col min="8" max="8" width="11.88671875" customWidth="1"/>
    <col min="9" max="9" width="3.109375" customWidth="1"/>
    <col min="10" max="10" width="18.6640625" customWidth="1"/>
    <col min="11" max="11" width="15.44140625" style="8" customWidth="1"/>
    <col min="12" max="256" width="11.44140625" customWidth="1"/>
  </cols>
  <sheetData>
    <row r="1" spans="1:13" ht="17.399999999999999" x14ac:dyDescent="0.3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" customHeight="1" thickBot="1" x14ac:dyDescent="0.3">
      <c r="A2" s="1"/>
      <c r="B2" s="1"/>
      <c r="C2" s="2"/>
      <c r="D2" s="2"/>
      <c r="E2" s="2"/>
      <c r="F2" s="2"/>
      <c r="G2" s="2"/>
      <c r="H2" s="3"/>
      <c r="I2" s="3"/>
      <c r="J2" s="3"/>
      <c r="K2" s="4"/>
      <c r="L2" s="5"/>
      <c r="M2" s="5"/>
    </row>
    <row r="3" spans="1:13" x14ac:dyDescent="0.25">
      <c r="A3" s="6"/>
      <c r="B3" s="6"/>
      <c r="C3" s="5"/>
      <c r="D3" s="5"/>
      <c r="E3" s="5"/>
      <c r="F3" s="5"/>
      <c r="G3" s="5"/>
      <c r="H3" s="7"/>
      <c r="I3" s="7"/>
      <c r="J3" s="7"/>
      <c r="L3" s="5"/>
      <c r="M3" s="5"/>
    </row>
    <row r="4" spans="1:13" x14ac:dyDescent="0.25">
      <c r="A4" s="9" t="s">
        <v>1</v>
      </c>
      <c r="B4" s="9"/>
      <c r="C4" s="9"/>
      <c r="D4" s="9"/>
      <c r="E4" s="9"/>
      <c r="F4" s="9"/>
      <c r="G4" s="9"/>
      <c r="H4" s="132" t="s">
        <v>86</v>
      </c>
      <c r="I4" s="132"/>
      <c r="J4" s="132"/>
      <c r="K4" s="132"/>
      <c r="L4" s="9"/>
      <c r="M4" s="9"/>
    </row>
    <row r="5" spans="1:13" x14ac:dyDescent="0.25">
      <c r="A5" s="10"/>
      <c r="B5" s="10"/>
      <c r="C5" s="11"/>
      <c r="D5" s="11"/>
      <c r="E5" s="11"/>
      <c r="F5" s="11"/>
      <c r="G5" s="11"/>
      <c r="H5" s="12"/>
      <c r="I5" s="12"/>
      <c r="J5" s="12"/>
      <c r="K5" s="13"/>
      <c r="L5" s="11"/>
      <c r="M5" s="11"/>
    </row>
    <row r="6" spans="1:13" x14ac:dyDescent="0.25">
      <c r="A6" s="14" t="s">
        <v>3</v>
      </c>
      <c r="B6" s="14"/>
      <c r="C6" s="14"/>
      <c r="D6" s="93" t="s">
        <v>74</v>
      </c>
      <c r="E6" s="95"/>
      <c r="F6" s="13"/>
      <c r="G6" s="13"/>
      <c r="H6" s="17"/>
      <c r="I6" s="17"/>
      <c r="J6" s="17"/>
      <c r="K6" s="13"/>
      <c r="L6" s="13"/>
      <c r="M6" s="18"/>
    </row>
    <row r="7" spans="1:13" x14ac:dyDescent="0.25">
      <c r="A7" s="14" t="s">
        <v>5</v>
      </c>
      <c r="B7" s="14"/>
      <c r="C7" s="14"/>
      <c r="D7" s="93"/>
      <c r="E7" s="95"/>
      <c r="F7" s="13"/>
      <c r="G7" s="13"/>
      <c r="H7" s="17"/>
      <c r="I7" s="17"/>
      <c r="J7" s="17"/>
      <c r="K7" s="13"/>
      <c r="L7" s="13"/>
      <c r="M7" s="18"/>
    </row>
    <row r="8" spans="1:13" x14ac:dyDescent="0.25">
      <c r="A8" s="14" t="s">
        <v>7</v>
      </c>
      <c r="B8" s="14"/>
      <c r="C8" s="14"/>
      <c r="D8" s="133"/>
      <c r="E8" s="134"/>
      <c r="F8" s="134"/>
      <c r="G8" s="134"/>
      <c r="H8" s="134"/>
      <c r="I8" s="134"/>
      <c r="J8" s="134"/>
      <c r="K8" s="135"/>
      <c r="L8" s="13"/>
      <c r="M8" s="18"/>
    </row>
    <row r="9" spans="1:13" x14ac:dyDescent="0.25">
      <c r="A9" s="10"/>
      <c r="B9" s="10"/>
      <c r="C9" s="11"/>
      <c r="D9" s="11"/>
      <c r="E9" s="11"/>
      <c r="F9" s="11"/>
      <c r="G9" s="11"/>
      <c r="H9" s="12"/>
      <c r="I9" s="12"/>
      <c r="J9" s="12"/>
      <c r="K9" s="13"/>
      <c r="L9" s="11"/>
      <c r="M9" s="11"/>
    </row>
    <row r="10" spans="1:13" x14ac:dyDescent="0.25">
      <c r="A10" s="14" t="s">
        <v>8</v>
      </c>
      <c r="B10" s="14"/>
      <c r="C10" s="14"/>
      <c r="D10" s="93"/>
      <c r="E10" s="94"/>
      <c r="F10" s="94"/>
      <c r="G10" s="94"/>
      <c r="H10" s="94"/>
      <c r="I10" s="94"/>
      <c r="J10" s="94"/>
      <c r="K10" s="95"/>
      <c r="L10" s="13"/>
      <c r="M10" s="18"/>
    </row>
    <row r="11" spans="1:13" x14ac:dyDescent="0.25">
      <c r="A11" s="14" t="s">
        <v>9</v>
      </c>
      <c r="B11" s="14"/>
      <c r="C11" s="14"/>
      <c r="D11" s="93"/>
      <c r="E11" s="94"/>
      <c r="F11" s="94"/>
      <c r="G11" s="94"/>
      <c r="H11" s="94"/>
      <c r="I11" s="94"/>
      <c r="J11" s="94"/>
      <c r="K11" s="95"/>
      <c r="L11" s="13"/>
      <c r="M11" s="18"/>
    </row>
    <row r="12" spans="1:13" x14ac:dyDescent="0.25">
      <c r="A12" s="14" t="s">
        <v>10</v>
      </c>
      <c r="B12" s="14"/>
      <c r="C12" s="14"/>
      <c r="D12" s="93"/>
      <c r="E12" s="94"/>
      <c r="F12" s="94"/>
      <c r="G12" s="94"/>
      <c r="H12" s="94"/>
      <c r="I12" s="94"/>
      <c r="J12" s="94"/>
      <c r="K12" s="95"/>
      <c r="L12" s="13"/>
      <c r="M12" s="18"/>
    </row>
    <row r="13" spans="1:13" x14ac:dyDescent="0.25">
      <c r="A13" s="14"/>
      <c r="B13" s="14"/>
      <c r="C13" s="14"/>
      <c r="D13" s="13"/>
      <c r="E13" s="13"/>
      <c r="F13" s="13"/>
      <c r="G13" s="13"/>
      <c r="H13" s="17"/>
      <c r="I13" s="17"/>
      <c r="J13" s="17"/>
      <c r="K13" s="13"/>
      <c r="L13" s="13"/>
      <c r="M13" s="18"/>
    </row>
    <row r="14" spans="1:13" ht="14.4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23"/>
      <c r="L14" s="21"/>
      <c r="M14" s="21"/>
    </row>
    <row r="15" spans="1:13" x14ac:dyDescent="0.25">
      <c r="A15" s="9" t="s">
        <v>11</v>
      </c>
      <c r="B15" s="9"/>
      <c r="C15" s="9"/>
      <c r="D15" s="75" t="s">
        <v>12</v>
      </c>
      <c r="E15" s="73" t="s">
        <v>13</v>
      </c>
      <c r="F15" s="9"/>
      <c r="G15" s="9"/>
      <c r="H15" s="24"/>
      <c r="I15" s="24"/>
      <c r="J15" s="17"/>
      <c r="K15" s="13"/>
      <c r="L15" s="9"/>
      <c r="M15" s="9"/>
    </row>
    <row r="16" spans="1:13" x14ac:dyDescent="0.25">
      <c r="A16" s="10"/>
      <c r="B16" s="10"/>
      <c r="C16" s="11"/>
      <c r="D16" s="11"/>
      <c r="E16" s="11"/>
      <c r="F16" s="11"/>
      <c r="G16" s="11"/>
      <c r="H16" s="12"/>
      <c r="I16" s="12"/>
      <c r="J16" s="12"/>
      <c r="K16" s="13"/>
      <c r="L16" s="11"/>
      <c r="M16" s="11"/>
    </row>
    <row r="17" spans="1:15" ht="13.95" customHeight="1" x14ac:dyDescent="0.25">
      <c r="A17" s="119" t="s">
        <v>14</v>
      </c>
      <c r="B17" s="120"/>
      <c r="C17" s="121"/>
      <c r="D17" s="74"/>
      <c r="E17" s="72"/>
      <c r="F17" s="13"/>
      <c r="G17" s="122" t="s">
        <v>15</v>
      </c>
      <c r="H17" s="123"/>
      <c r="I17" s="123"/>
      <c r="J17" s="123"/>
      <c r="K17" s="124"/>
      <c r="L17" s="13"/>
      <c r="M17" s="18"/>
      <c r="N17" s="13"/>
      <c r="O17" s="13"/>
    </row>
    <row r="18" spans="1:15" x14ac:dyDescent="0.25">
      <c r="A18" s="119" t="s">
        <v>16</v>
      </c>
      <c r="B18" s="120"/>
      <c r="C18" s="121"/>
      <c r="D18" s="74"/>
      <c r="E18" s="72"/>
      <c r="F18" s="13"/>
      <c r="G18" s="125"/>
      <c r="H18" s="126"/>
      <c r="I18" s="126"/>
      <c r="J18" s="126"/>
      <c r="K18" s="127"/>
      <c r="L18" s="13"/>
      <c r="M18" s="13"/>
      <c r="N18" s="13"/>
      <c r="O18" s="13"/>
    </row>
    <row r="19" spans="1:15" x14ac:dyDescent="0.25">
      <c r="A19" s="119" t="s">
        <v>17</v>
      </c>
      <c r="B19" s="120"/>
      <c r="C19" s="121"/>
      <c r="D19" s="74"/>
      <c r="E19" s="72"/>
      <c r="F19" s="13"/>
      <c r="G19" s="125"/>
      <c r="H19" s="126"/>
      <c r="I19" s="126"/>
      <c r="J19" s="126"/>
      <c r="K19" s="127"/>
      <c r="L19" s="13"/>
      <c r="M19" s="13"/>
      <c r="N19" s="13"/>
      <c r="O19" s="13"/>
    </row>
    <row r="20" spans="1:15" x14ac:dyDescent="0.25">
      <c r="A20" s="25" t="s">
        <v>18</v>
      </c>
      <c r="B20" s="26"/>
      <c r="C20" s="27"/>
      <c r="D20" s="74"/>
      <c r="E20" s="72"/>
      <c r="F20" s="13"/>
      <c r="G20" s="125"/>
      <c r="H20" s="126"/>
      <c r="I20" s="126"/>
      <c r="J20" s="126"/>
      <c r="K20" s="127"/>
      <c r="L20" s="13"/>
      <c r="M20" s="13"/>
      <c r="N20" s="13"/>
      <c r="O20" s="13"/>
    </row>
    <row r="21" spans="1:15" x14ac:dyDescent="0.25">
      <c r="A21" s="119" t="s">
        <v>19</v>
      </c>
      <c r="B21" s="120"/>
      <c r="C21" s="121"/>
      <c r="D21" s="74"/>
      <c r="E21" s="72"/>
      <c r="F21" s="13"/>
      <c r="G21" s="125"/>
      <c r="H21" s="126"/>
      <c r="I21" s="126"/>
      <c r="J21" s="126"/>
      <c r="K21" s="127"/>
      <c r="L21" s="13"/>
      <c r="M21" s="13"/>
      <c r="N21" s="13"/>
      <c r="O21" s="13"/>
    </row>
    <row r="22" spans="1:15" x14ac:dyDescent="0.25">
      <c r="A22" s="119" t="s">
        <v>21</v>
      </c>
      <c r="B22" s="120"/>
      <c r="C22" s="121"/>
      <c r="D22" s="74"/>
      <c r="E22" s="72"/>
      <c r="F22" s="13"/>
      <c r="G22" s="125"/>
      <c r="H22" s="126"/>
      <c r="I22" s="126"/>
      <c r="J22" s="126"/>
      <c r="K22" s="127"/>
      <c r="L22" s="13"/>
      <c r="M22" s="13"/>
      <c r="N22" s="13"/>
      <c r="O22" s="13"/>
    </row>
    <row r="23" spans="1:15" x14ac:dyDescent="0.25">
      <c r="A23" s="14"/>
      <c r="B23" s="14"/>
      <c r="C23" s="14"/>
      <c r="D23" s="18"/>
      <c r="E23" s="18"/>
      <c r="F23" s="13"/>
      <c r="G23" s="128" t="s">
        <v>22</v>
      </c>
      <c r="H23" s="129"/>
      <c r="I23" s="129"/>
      <c r="J23" s="129"/>
      <c r="K23" s="130"/>
      <c r="L23" s="13"/>
      <c r="M23" s="13"/>
      <c r="O23" s="13"/>
    </row>
    <row r="24" spans="1:15" x14ac:dyDescent="0.25">
      <c r="A24" s="14"/>
      <c r="B24" s="14"/>
      <c r="C24" s="14"/>
      <c r="D24" s="18"/>
      <c r="E24" s="18"/>
      <c r="F24" s="13"/>
      <c r="G24" s="85"/>
      <c r="H24" s="85"/>
      <c r="I24" s="85"/>
      <c r="J24" s="83"/>
      <c r="K24" s="84"/>
      <c r="L24" s="13"/>
      <c r="M24" s="13"/>
      <c r="O24" s="13"/>
    </row>
    <row r="25" spans="1:15" x14ac:dyDescent="0.25">
      <c r="A25" s="9" t="s">
        <v>23</v>
      </c>
      <c r="B25" s="9"/>
      <c r="C25" s="9"/>
      <c r="D25" s="9"/>
      <c r="E25" s="9"/>
      <c r="F25" s="9"/>
      <c r="G25" s="112" t="s">
        <v>24</v>
      </c>
      <c r="H25" s="113"/>
      <c r="I25" s="30"/>
      <c r="J25" s="76" t="s">
        <v>12</v>
      </c>
      <c r="K25" s="73" t="s">
        <v>13</v>
      </c>
      <c r="L25" s="9" t="s">
        <v>25</v>
      </c>
      <c r="M25" s="9"/>
      <c r="N25" s="9"/>
      <c r="O25" s="9"/>
    </row>
    <row r="26" spans="1:15" ht="27" customHeight="1" x14ac:dyDescent="0.25">
      <c r="A26" s="10"/>
      <c r="B26" s="118" t="s">
        <v>26</v>
      </c>
      <c r="C26" s="118"/>
      <c r="D26" s="118"/>
      <c r="E26" s="118"/>
      <c r="F26" s="11"/>
      <c r="G26" s="114"/>
      <c r="H26" s="115"/>
      <c r="I26" s="12"/>
      <c r="J26" s="12"/>
      <c r="K26" s="13"/>
      <c r="L26" s="31"/>
      <c r="M26" s="11"/>
      <c r="N26" s="11"/>
      <c r="O26" s="11"/>
    </row>
    <row r="27" spans="1:15" ht="28.2" customHeight="1" x14ac:dyDescent="0.25">
      <c r="A27" s="10"/>
      <c r="B27" s="118"/>
      <c r="C27" s="118"/>
      <c r="D27" s="118"/>
      <c r="E27" s="118"/>
      <c r="F27" s="11"/>
      <c r="G27" s="116"/>
      <c r="H27" s="117"/>
      <c r="I27" s="12"/>
      <c r="J27" s="12"/>
      <c r="K27" s="13"/>
      <c r="L27" s="31"/>
      <c r="M27" s="11"/>
      <c r="N27" s="11"/>
      <c r="O27" s="11"/>
    </row>
    <row r="28" spans="1:15" ht="14.4" x14ac:dyDescent="0.25">
      <c r="A28" s="32" t="s">
        <v>27</v>
      </c>
      <c r="B28" s="10"/>
      <c r="C28" s="11"/>
      <c r="D28" s="11"/>
      <c r="E28" s="11"/>
      <c r="F28" s="11"/>
      <c r="G28" s="9" t="s">
        <v>28</v>
      </c>
      <c r="H28" s="24" t="s">
        <v>29</v>
      </c>
      <c r="I28" s="12"/>
      <c r="J28" s="12"/>
      <c r="K28" s="13"/>
      <c r="L28" s="31"/>
      <c r="M28" s="11"/>
      <c r="N28" s="11"/>
      <c r="O28" s="11"/>
    </row>
    <row r="29" spans="1:15" ht="14.4" x14ac:dyDescent="0.25">
      <c r="A29" s="33">
        <v>10</v>
      </c>
      <c r="B29" s="19" t="s">
        <v>30</v>
      </c>
      <c r="C29" s="19"/>
      <c r="D29" s="19"/>
      <c r="E29" s="16"/>
      <c r="F29" s="28"/>
      <c r="G29" s="34" t="s">
        <v>37</v>
      </c>
      <c r="H29" s="86"/>
      <c r="I29" s="36"/>
      <c r="J29" s="77">
        <f>H29</f>
        <v>0</v>
      </c>
      <c r="K29" s="80">
        <f>Abrechnung!K3</f>
        <v>0</v>
      </c>
      <c r="L29" s="35">
        <v>300</v>
      </c>
      <c r="M29" s="87">
        <f>L29</f>
        <v>300</v>
      </c>
      <c r="N29" s="13"/>
      <c r="O29" s="17"/>
    </row>
    <row r="30" spans="1:15" ht="4.2" customHeight="1" x14ac:dyDescent="0.25">
      <c r="A30" s="56"/>
      <c r="B30" s="57"/>
      <c r="C30" s="57"/>
      <c r="D30" s="57"/>
      <c r="E30" s="57"/>
      <c r="F30" s="57"/>
      <c r="G30" s="38"/>
      <c r="H30" s="39"/>
      <c r="I30" s="40"/>
      <c r="J30" s="41"/>
      <c r="K30" s="41"/>
      <c r="L30" s="39"/>
      <c r="M30" s="41"/>
      <c r="N30" s="13"/>
      <c r="O30" s="17"/>
    </row>
    <row r="31" spans="1:15" ht="14.4" x14ac:dyDescent="0.25">
      <c r="A31" s="33">
        <v>20</v>
      </c>
      <c r="B31" s="19" t="s">
        <v>32</v>
      </c>
      <c r="C31" s="19"/>
      <c r="D31" s="19"/>
      <c r="E31" s="16"/>
      <c r="F31" s="28"/>
      <c r="G31" s="34" t="s">
        <v>33</v>
      </c>
      <c r="H31" s="86"/>
      <c r="I31" s="36"/>
      <c r="J31" s="77">
        <f>(D17+D18+D19)*H31*D21</f>
        <v>0</v>
      </c>
      <c r="K31" s="80">
        <f>Abrechnung!K4</f>
        <v>0</v>
      </c>
      <c r="L31" s="35">
        <v>10</v>
      </c>
      <c r="M31" s="87">
        <f>($D$17+$D$18+$D$19)*L31*$D$21</f>
        <v>0</v>
      </c>
      <c r="N31" s="13"/>
      <c r="O31" s="17"/>
    </row>
    <row r="32" spans="1:15" ht="4.2" customHeight="1" x14ac:dyDescent="0.25">
      <c r="A32" s="56"/>
      <c r="B32" s="57"/>
      <c r="C32" s="57"/>
      <c r="D32" s="57"/>
      <c r="E32" s="57"/>
      <c r="F32" s="57"/>
      <c r="G32" s="38"/>
      <c r="H32" s="39"/>
      <c r="I32" s="40"/>
      <c r="J32" s="41"/>
      <c r="K32" s="41"/>
      <c r="L32" s="39"/>
      <c r="M32" s="41"/>
      <c r="N32" s="13"/>
      <c r="O32" s="17"/>
    </row>
    <row r="33" spans="1:15" ht="14.4" x14ac:dyDescent="0.25">
      <c r="A33" s="33">
        <v>30</v>
      </c>
      <c r="B33" s="44" t="s">
        <v>76</v>
      </c>
      <c r="C33" s="19"/>
      <c r="D33" s="19"/>
      <c r="E33" s="16"/>
      <c r="F33" s="45"/>
      <c r="G33" s="34" t="s">
        <v>35</v>
      </c>
      <c r="H33" s="86"/>
      <c r="I33" s="46"/>
      <c r="J33" s="78">
        <f>(D17+D18+D19)*H33</f>
        <v>0</v>
      </c>
      <c r="K33" s="80">
        <f>Abrechnung!K5</f>
        <v>0</v>
      </c>
      <c r="L33" s="35">
        <v>18</v>
      </c>
      <c r="M33" s="88">
        <f>($D$17+$D$18+$D$19)*L33</f>
        <v>0</v>
      </c>
      <c r="N33" s="13"/>
      <c r="O33" s="17"/>
    </row>
    <row r="34" spans="1:15" ht="14.4" x14ac:dyDescent="0.25">
      <c r="A34" s="33">
        <v>31</v>
      </c>
      <c r="B34" s="19" t="s">
        <v>36</v>
      </c>
      <c r="C34" s="19"/>
      <c r="D34" s="19"/>
      <c r="E34" s="16"/>
      <c r="F34" s="45"/>
      <c r="G34" s="34" t="s">
        <v>37</v>
      </c>
      <c r="H34" s="86"/>
      <c r="I34" s="46"/>
      <c r="J34" s="78">
        <f>H34</f>
        <v>0</v>
      </c>
      <c r="K34" s="80">
        <f>Abrechnung!K6</f>
        <v>0</v>
      </c>
      <c r="L34" s="35">
        <v>50</v>
      </c>
      <c r="M34" s="88">
        <f>L34</f>
        <v>50</v>
      </c>
      <c r="N34" s="13"/>
      <c r="O34" s="17"/>
    </row>
    <row r="35" spans="1:15" ht="4.2" customHeight="1" x14ac:dyDescent="0.25">
      <c r="A35" s="56"/>
      <c r="B35" s="57"/>
      <c r="C35" s="57"/>
      <c r="D35" s="57"/>
      <c r="E35" s="57"/>
      <c r="F35" s="57"/>
      <c r="G35" s="38"/>
      <c r="H35" s="39"/>
      <c r="I35" s="40"/>
      <c r="J35" s="41"/>
      <c r="K35" s="41"/>
      <c r="L35" s="13"/>
      <c r="M35" s="41"/>
      <c r="N35" s="13"/>
      <c r="O35" s="17"/>
    </row>
    <row r="36" spans="1:15" ht="14.4" x14ac:dyDescent="0.25">
      <c r="A36" s="33">
        <v>40</v>
      </c>
      <c r="B36" s="19" t="s">
        <v>38</v>
      </c>
      <c r="C36" s="19"/>
      <c r="D36" s="19"/>
      <c r="E36" s="16"/>
      <c r="F36" s="28"/>
      <c r="G36" s="106" t="s">
        <v>39</v>
      </c>
      <c r="H36" s="106"/>
      <c r="I36" s="40"/>
      <c r="J36" s="77"/>
      <c r="K36" s="80">
        <f>Abrechnung!K7</f>
        <v>0</v>
      </c>
      <c r="L36" s="13"/>
      <c r="M36" s="87"/>
      <c r="N36" s="13"/>
      <c r="O36" s="17"/>
    </row>
    <row r="37" spans="1:15" ht="14.4" x14ac:dyDescent="0.25">
      <c r="A37" s="37"/>
      <c r="B37" s="28"/>
      <c r="C37" s="28"/>
      <c r="D37" s="28"/>
      <c r="E37" s="28"/>
      <c r="F37" s="28"/>
      <c r="G37" s="38"/>
      <c r="H37" s="39"/>
      <c r="I37" s="40"/>
      <c r="J37" s="41"/>
      <c r="K37" s="41"/>
      <c r="L37" s="13"/>
      <c r="M37" s="41"/>
      <c r="N37" s="13"/>
      <c r="O37" s="17"/>
    </row>
    <row r="38" spans="1:15" ht="14.4" x14ac:dyDescent="0.25">
      <c r="A38" s="48" t="s">
        <v>40</v>
      </c>
      <c r="B38" s="13"/>
      <c r="C38" s="28"/>
      <c r="D38" s="28"/>
      <c r="E38" s="28"/>
      <c r="F38" s="28"/>
      <c r="G38" s="38"/>
      <c r="H38" s="39"/>
      <c r="I38" s="40"/>
      <c r="J38" s="41"/>
      <c r="K38" s="41"/>
      <c r="L38" s="13"/>
      <c r="M38" s="41"/>
      <c r="N38" s="13"/>
      <c r="O38" s="17"/>
    </row>
    <row r="39" spans="1:15" ht="14.4" x14ac:dyDescent="0.25">
      <c r="A39" s="33">
        <v>50</v>
      </c>
      <c r="B39" s="19" t="s">
        <v>41</v>
      </c>
      <c r="C39" s="19"/>
      <c r="D39" s="19"/>
      <c r="E39" s="16"/>
      <c r="F39" s="45"/>
      <c r="G39" s="34" t="s">
        <v>37</v>
      </c>
      <c r="H39" s="86"/>
      <c r="I39" s="46"/>
      <c r="J39" s="78">
        <f>H39</f>
        <v>0</v>
      </c>
      <c r="K39" s="80">
        <f>Abrechnung!K8</f>
        <v>0</v>
      </c>
      <c r="L39" s="35">
        <v>100</v>
      </c>
      <c r="M39" s="88">
        <f>L39</f>
        <v>100</v>
      </c>
      <c r="N39" s="13"/>
      <c r="O39" s="17"/>
    </row>
    <row r="40" spans="1:15" ht="14.4" x14ac:dyDescent="0.25">
      <c r="A40" s="49">
        <v>51</v>
      </c>
      <c r="B40" s="50" t="s">
        <v>42</v>
      </c>
      <c r="C40" s="50"/>
      <c r="D40" s="50"/>
      <c r="E40" s="51"/>
      <c r="F40" s="45"/>
      <c r="G40" s="34" t="s">
        <v>37</v>
      </c>
      <c r="H40" s="86"/>
      <c r="I40" s="40"/>
      <c r="J40" s="77">
        <f>H40</f>
        <v>0</v>
      </c>
      <c r="K40" s="80">
        <f>Abrechnung!K9</f>
        <v>0</v>
      </c>
      <c r="L40" s="35">
        <v>100</v>
      </c>
      <c r="M40" s="87">
        <f>L40</f>
        <v>100</v>
      </c>
      <c r="N40" s="13"/>
      <c r="O40" s="17"/>
    </row>
    <row r="41" spans="1:15" ht="14.4" x14ac:dyDescent="0.25">
      <c r="A41" s="49">
        <v>60</v>
      </c>
      <c r="B41" s="50" t="s">
        <v>43</v>
      </c>
      <c r="C41" s="50"/>
      <c r="D41" s="50"/>
      <c r="E41" s="51"/>
      <c r="F41" s="45"/>
      <c r="G41" s="34" t="s">
        <v>37</v>
      </c>
      <c r="H41" s="86"/>
      <c r="I41" s="40"/>
      <c r="J41" s="77">
        <f>H41</f>
        <v>0</v>
      </c>
      <c r="K41" s="80">
        <f>Abrechnung!K10</f>
        <v>0</v>
      </c>
      <c r="L41" s="35">
        <v>50</v>
      </c>
      <c r="M41" s="87">
        <f>L41</f>
        <v>50</v>
      </c>
      <c r="N41" s="13"/>
      <c r="O41" s="17"/>
    </row>
    <row r="42" spans="1:15" ht="14.4" x14ac:dyDescent="0.25">
      <c r="A42" s="52">
        <v>70</v>
      </c>
      <c r="B42" s="53" t="s">
        <v>44</v>
      </c>
      <c r="C42" s="53"/>
      <c r="D42" s="53"/>
      <c r="E42" s="54"/>
      <c r="F42" s="55"/>
      <c r="G42" s="34" t="s">
        <v>45</v>
      </c>
      <c r="H42" s="86"/>
      <c r="I42" s="40"/>
      <c r="J42" s="77">
        <f>(D18+D19)*H42</f>
        <v>0</v>
      </c>
      <c r="K42" s="80">
        <f>Abrechnung!K11</f>
        <v>0</v>
      </c>
      <c r="L42" s="35">
        <v>25</v>
      </c>
      <c r="M42" s="87">
        <f>($D$18+$D$19)*L42</f>
        <v>0</v>
      </c>
      <c r="N42" s="13"/>
      <c r="O42" s="17"/>
    </row>
    <row r="43" spans="1:15" ht="14.4" x14ac:dyDescent="0.25">
      <c r="A43" s="56"/>
      <c r="B43" s="57"/>
      <c r="C43" s="57"/>
      <c r="D43" s="57"/>
      <c r="E43" s="57"/>
      <c r="F43" s="57"/>
      <c r="G43" s="38"/>
      <c r="H43" s="39"/>
      <c r="I43" s="40"/>
      <c r="J43" s="41"/>
      <c r="K43" s="41"/>
      <c r="L43" s="39"/>
      <c r="M43" s="41"/>
      <c r="N43" s="13"/>
      <c r="O43" s="17"/>
    </row>
    <row r="44" spans="1:15" ht="14.4" x14ac:dyDescent="0.25">
      <c r="A44" s="48" t="s">
        <v>46</v>
      </c>
      <c r="B44" s="13"/>
      <c r="C44" s="28"/>
      <c r="D44" s="28"/>
      <c r="E44" s="28"/>
      <c r="F44" s="28"/>
      <c r="G44" s="38"/>
      <c r="H44" s="39"/>
      <c r="I44" s="40"/>
      <c r="J44" s="41"/>
      <c r="K44" s="41"/>
      <c r="L44" s="39"/>
      <c r="M44" s="41"/>
      <c r="N44" s="13"/>
      <c r="O44" s="17"/>
    </row>
    <row r="45" spans="1:15" ht="14.4" x14ac:dyDescent="0.25">
      <c r="A45" s="33">
        <v>80</v>
      </c>
      <c r="B45" s="19" t="s">
        <v>47</v>
      </c>
      <c r="C45" s="19"/>
      <c r="D45" s="19"/>
      <c r="E45" s="16"/>
      <c r="F45" s="28"/>
      <c r="G45" s="34" t="s">
        <v>77</v>
      </c>
      <c r="H45" s="86"/>
      <c r="I45" s="36"/>
      <c r="J45" s="78">
        <f>D17*D22*H45</f>
        <v>0</v>
      </c>
      <c r="K45" s="80">
        <f>Abrechnung!K12</f>
        <v>0</v>
      </c>
      <c r="L45" s="35">
        <v>25</v>
      </c>
      <c r="M45" s="88">
        <f>$D$17*$D$22*L45</f>
        <v>0</v>
      </c>
      <c r="N45" s="13"/>
      <c r="O45" s="17"/>
    </row>
    <row r="46" spans="1:15" ht="14.4" x14ac:dyDescent="0.25">
      <c r="A46" s="58">
        <v>81</v>
      </c>
      <c r="B46" s="59" t="s">
        <v>49</v>
      </c>
      <c r="C46" s="59"/>
      <c r="D46" s="59"/>
      <c r="E46" s="60"/>
      <c r="F46" s="55"/>
      <c r="G46" s="34" t="s">
        <v>50</v>
      </c>
      <c r="H46" s="86"/>
      <c r="I46" s="40"/>
      <c r="J46" s="77">
        <f>D20*H46</f>
        <v>0</v>
      </c>
      <c r="K46" s="80">
        <f>Abrechnung!K13</f>
        <v>0</v>
      </c>
      <c r="L46" s="35">
        <v>80</v>
      </c>
      <c r="M46" s="87">
        <f>$D$20*L46</f>
        <v>0</v>
      </c>
      <c r="N46" s="13"/>
      <c r="O46" s="17"/>
    </row>
    <row r="47" spans="1:15" ht="14.4" x14ac:dyDescent="0.25">
      <c r="A47" s="52">
        <v>82</v>
      </c>
      <c r="B47" s="53" t="s">
        <v>51</v>
      </c>
      <c r="C47" s="53"/>
      <c r="D47" s="53"/>
      <c r="E47" s="54"/>
      <c r="F47" s="55"/>
      <c r="G47" s="34" t="s">
        <v>52</v>
      </c>
      <c r="H47" s="86"/>
      <c r="I47" s="40"/>
      <c r="J47" s="77">
        <f>D18*H47</f>
        <v>0</v>
      </c>
      <c r="K47" s="80">
        <f>Abrechnung!K14</f>
        <v>0</v>
      </c>
      <c r="L47" s="35">
        <v>150</v>
      </c>
      <c r="M47" s="87">
        <f>$D$18*L47</f>
        <v>0</v>
      </c>
      <c r="N47" s="13"/>
      <c r="O47" s="17"/>
    </row>
    <row r="48" spans="1:15" ht="14.4" x14ac:dyDescent="0.25">
      <c r="A48" s="52">
        <v>83</v>
      </c>
      <c r="B48" s="107" t="s">
        <v>53</v>
      </c>
      <c r="C48" s="107"/>
      <c r="D48" s="107"/>
      <c r="E48" s="108"/>
      <c r="F48" s="55"/>
      <c r="G48" s="34" t="s">
        <v>54</v>
      </c>
      <c r="H48" s="86"/>
      <c r="I48" s="40"/>
      <c r="J48" s="77">
        <f>D18*D22*H48</f>
        <v>0</v>
      </c>
      <c r="K48" s="80">
        <f>Abrechnung!K15</f>
        <v>0</v>
      </c>
      <c r="L48" s="35">
        <v>40</v>
      </c>
      <c r="M48" s="87">
        <f>$D$18*$D$22*L48</f>
        <v>0</v>
      </c>
      <c r="N48" s="13"/>
      <c r="O48" s="17"/>
    </row>
    <row r="49" spans="1:15" ht="14.4" x14ac:dyDescent="0.25">
      <c r="A49" s="52">
        <v>84</v>
      </c>
      <c r="B49" s="53" t="s">
        <v>55</v>
      </c>
      <c r="C49" s="53"/>
      <c r="D49" s="53"/>
      <c r="E49" s="54"/>
      <c r="F49" s="55"/>
      <c r="G49" s="34" t="s">
        <v>56</v>
      </c>
      <c r="H49" s="86"/>
      <c r="I49" s="40"/>
      <c r="J49" s="77">
        <f>D19*D22*H49</f>
        <v>0</v>
      </c>
      <c r="K49" s="80">
        <f>Abrechnung!K16</f>
        <v>0</v>
      </c>
      <c r="L49" s="35">
        <v>40</v>
      </c>
      <c r="M49" s="87">
        <f>$D$19*$D$22*L49</f>
        <v>0</v>
      </c>
      <c r="N49" s="13"/>
      <c r="O49" s="17"/>
    </row>
    <row r="50" spans="1:15" ht="14.4" x14ac:dyDescent="0.25">
      <c r="A50" s="58">
        <v>85</v>
      </c>
      <c r="B50" s="59" t="s">
        <v>57</v>
      </c>
      <c r="C50" s="59"/>
      <c r="D50" s="59"/>
      <c r="E50" s="60"/>
      <c r="F50" s="55"/>
      <c r="G50" s="34" t="s">
        <v>58</v>
      </c>
      <c r="H50" s="86"/>
      <c r="I50" s="40"/>
      <c r="J50" s="77">
        <f>D19*H50</f>
        <v>0</v>
      </c>
      <c r="K50" s="80">
        <f>Abrechnung!K17</f>
        <v>0</v>
      </c>
      <c r="L50" s="35">
        <v>40</v>
      </c>
      <c r="M50" s="87">
        <f>$D$19*L50</f>
        <v>0</v>
      </c>
      <c r="N50" s="13"/>
      <c r="O50" s="17"/>
    </row>
    <row r="51" spans="1:15" ht="4.2" customHeight="1" x14ac:dyDescent="0.25">
      <c r="A51" s="56"/>
      <c r="B51" s="57"/>
      <c r="C51" s="57"/>
      <c r="D51" s="57"/>
      <c r="E51" s="57"/>
      <c r="F51" s="57"/>
      <c r="G51" s="38"/>
      <c r="H51" s="39"/>
      <c r="I51" s="40"/>
      <c r="J51" s="41"/>
      <c r="K51" s="41"/>
      <c r="L51" s="13"/>
      <c r="M51" s="13"/>
      <c r="N51" s="13"/>
      <c r="O51" s="17"/>
    </row>
    <row r="52" spans="1:15" ht="14.4" x14ac:dyDescent="0.25">
      <c r="A52" s="58">
        <v>90</v>
      </c>
      <c r="B52" s="59" t="s">
        <v>59</v>
      </c>
      <c r="C52" s="59"/>
      <c r="D52" s="59"/>
      <c r="E52" s="60"/>
      <c r="F52" s="57"/>
      <c r="G52" s="106" t="s">
        <v>60</v>
      </c>
      <c r="H52" s="106"/>
      <c r="I52" s="40"/>
      <c r="J52" s="77"/>
      <c r="K52" s="80">
        <f>Abrechnung!K18</f>
        <v>0</v>
      </c>
      <c r="L52" s="13"/>
      <c r="M52" s="13"/>
      <c r="N52" s="13"/>
      <c r="O52" s="17"/>
    </row>
    <row r="53" spans="1:15" ht="14.4" thickBot="1" x14ac:dyDescent="0.3">
      <c r="A53" s="61"/>
      <c r="B53" s="61"/>
      <c r="H53" s="62"/>
      <c r="I53" s="62"/>
      <c r="J53" s="42"/>
      <c r="K53" s="43"/>
    </row>
    <row r="54" spans="1:15" ht="15" thickTop="1" thickBot="1" x14ac:dyDescent="0.3">
      <c r="A54" s="109" t="s">
        <v>61</v>
      </c>
      <c r="B54" s="110"/>
      <c r="C54" s="110"/>
      <c r="D54" s="110"/>
      <c r="E54" s="111"/>
      <c r="F54" s="63"/>
      <c r="G54" s="64"/>
      <c r="H54" s="24"/>
      <c r="I54" s="24"/>
      <c r="J54" s="81">
        <f>SUM(J29+J31+J33+J34+J36+J39+J40+J41+J42+J45+J46+J47+J48+J49+J50+J52)</f>
        <v>0</v>
      </c>
      <c r="K54" s="81">
        <f>SUM(K29+K31+K33+K34+K36+K39+K40+K41+K42+K45+K46+K47+K48+K49+K50+K52)</f>
        <v>0</v>
      </c>
      <c r="L54" s="11"/>
      <c r="M54" s="81">
        <f>SUM(M29+M31+M33+M34+M36+M39+M40+M41+M42+M45+M46+M47+M48+M49+M50+M52)</f>
        <v>600</v>
      </c>
      <c r="N54" s="11"/>
      <c r="O54" s="11"/>
    </row>
    <row r="55" spans="1:15" ht="4.2" customHeight="1" thickTop="1" x14ac:dyDescent="0.25">
      <c r="A55" s="56"/>
      <c r="B55" s="57"/>
      <c r="C55" s="57"/>
      <c r="D55" s="57"/>
      <c r="E55" s="57"/>
      <c r="F55" s="57"/>
      <c r="G55" s="38"/>
      <c r="H55" s="39"/>
      <c r="I55" s="40"/>
      <c r="J55" s="41"/>
      <c r="K55" s="41"/>
      <c r="L55" s="11"/>
      <c r="M55" s="11"/>
      <c r="N55" s="13"/>
      <c r="O55" s="17"/>
    </row>
    <row r="56" spans="1:15" ht="14.4" x14ac:dyDescent="0.25">
      <c r="A56" s="15" t="s">
        <v>62</v>
      </c>
      <c r="B56" s="19"/>
      <c r="C56" s="19"/>
      <c r="D56" s="19"/>
      <c r="E56" s="16"/>
      <c r="F56" s="28"/>
      <c r="G56" s="40"/>
      <c r="H56" s="17"/>
      <c r="I56" s="17"/>
      <c r="J56" s="77">
        <f>J29</f>
        <v>0</v>
      </c>
      <c r="K56" s="80">
        <f>K29</f>
        <v>0</v>
      </c>
      <c r="L56" s="11"/>
      <c r="M56" s="11"/>
      <c r="N56" s="11"/>
      <c r="O56" s="11"/>
    </row>
    <row r="57" spans="1:15" ht="4.2" customHeight="1" x14ac:dyDescent="0.25">
      <c r="A57" s="56"/>
      <c r="B57" s="57"/>
      <c r="C57" s="57"/>
      <c r="D57" s="57"/>
      <c r="E57" s="57"/>
      <c r="F57" s="57"/>
      <c r="G57" s="38"/>
      <c r="H57" s="39"/>
      <c r="I57" s="40"/>
      <c r="J57" s="41"/>
      <c r="K57" s="41"/>
      <c r="L57" s="13"/>
      <c r="M57" s="13"/>
      <c r="N57" s="13"/>
      <c r="O57" s="17"/>
    </row>
    <row r="58" spans="1:15" x14ac:dyDescent="0.25">
      <c r="A58" s="15" t="s">
        <v>63</v>
      </c>
      <c r="B58" s="19"/>
      <c r="C58" s="19"/>
      <c r="D58" s="19"/>
      <c r="E58" s="16"/>
      <c r="H58" s="62"/>
      <c r="I58" s="62"/>
      <c r="J58" s="77"/>
      <c r="K58" s="80"/>
    </row>
    <row r="59" spans="1:15" ht="4.2" customHeight="1" x14ac:dyDescent="0.25">
      <c r="A59" s="56"/>
      <c r="B59" s="57"/>
      <c r="C59" s="57"/>
      <c r="D59" s="57"/>
      <c r="E59" s="57"/>
      <c r="F59" s="57"/>
      <c r="G59" s="38"/>
      <c r="H59" s="39"/>
      <c r="I59" s="40"/>
      <c r="J59" s="41"/>
      <c r="K59" s="41"/>
      <c r="L59" s="13"/>
      <c r="M59" s="13"/>
      <c r="N59" s="13"/>
      <c r="O59" s="17"/>
    </row>
    <row r="60" spans="1:15" x14ac:dyDescent="0.25">
      <c r="A60" s="15" t="s">
        <v>64</v>
      </c>
      <c r="B60" s="19"/>
      <c r="C60" s="19"/>
      <c r="D60" s="19"/>
      <c r="E60" s="16"/>
      <c r="H60" s="62"/>
      <c r="I60" s="62"/>
      <c r="J60" s="79">
        <f>SUM(J29+J31+J33+J34+J36+J39+J40+J41+J42)</f>
        <v>0</v>
      </c>
      <c r="K60" s="80">
        <f>K29+K31+K33+K34+K36+K39+K40+K41+K42</f>
        <v>0</v>
      </c>
    </row>
    <row r="61" spans="1:15" ht="4.2" customHeight="1" x14ac:dyDescent="0.25">
      <c r="A61" s="56"/>
      <c r="B61" s="57"/>
      <c r="C61" s="57"/>
      <c r="D61" s="57"/>
      <c r="E61" s="57"/>
      <c r="F61" s="57"/>
      <c r="G61" s="38"/>
      <c r="H61" s="39"/>
      <c r="I61" s="40"/>
      <c r="J61" s="41"/>
      <c r="K61" s="41"/>
      <c r="L61" s="13"/>
      <c r="M61" s="13"/>
      <c r="N61" s="13"/>
      <c r="O61" s="17"/>
    </row>
    <row r="62" spans="1:15" x14ac:dyDescent="0.25">
      <c r="A62" s="15" t="s">
        <v>65</v>
      </c>
      <c r="B62" s="19"/>
      <c r="C62" s="19"/>
      <c r="D62" s="19"/>
      <c r="E62" s="16"/>
      <c r="H62" s="62"/>
      <c r="I62" s="62"/>
      <c r="J62" s="77">
        <f>SUM(J45+J46+J47+J48+J49+J50+J52)</f>
        <v>0</v>
      </c>
      <c r="K62" s="80">
        <f>K45+K46+K47+K48+K49+K50+K52</f>
        <v>0</v>
      </c>
    </row>
    <row r="63" spans="1:15" ht="4.2" customHeight="1" x14ac:dyDescent="0.25">
      <c r="A63" s="56"/>
      <c r="B63" s="57"/>
      <c r="C63" s="57"/>
      <c r="D63" s="57"/>
      <c r="E63" s="57"/>
      <c r="F63" s="57"/>
      <c r="G63" s="38"/>
      <c r="H63" s="39"/>
      <c r="I63" s="40"/>
      <c r="J63" s="41"/>
      <c r="K63" s="41"/>
      <c r="L63" s="13"/>
      <c r="M63" s="13"/>
      <c r="N63" s="13"/>
      <c r="O63" s="17"/>
    </row>
    <row r="64" spans="1:15" x14ac:dyDescent="0.25">
      <c r="A64" s="15" t="s">
        <v>66</v>
      </c>
      <c r="B64" s="19"/>
      <c r="C64" s="19"/>
      <c r="D64" s="19"/>
      <c r="E64" s="16"/>
      <c r="H64" s="62"/>
      <c r="I64" s="62"/>
      <c r="J64" s="77">
        <f>J54-J58</f>
        <v>0</v>
      </c>
      <c r="K64" s="80">
        <f>K54-K58</f>
        <v>0</v>
      </c>
    </row>
    <row r="65" spans="1:15" ht="4.2" customHeight="1" x14ac:dyDescent="0.25">
      <c r="A65" s="56"/>
      <c r="B65" s="57"/>
      <c r="C65" s="57"/>
      <c r="D65" s="57"/>
      <c r="E65" s="57"/>
      <c r="F65" s="57"/>
      <c r="G65" s="38"/>
      <c r="H65" s="39"/>
      <c r="I65" s="40"/>
      <c r="J65" s="41"/>
      <c r="K65" s="41"/>
      <c r="L65" s="13"/>
      <c r="M65" s="13"/>
      <c r="N65" s="13"/>
      <c r="O65" s="17"/>
    </row>
    <row r="66" spans="1:15" ht="14.4" x14ac:dyDescent="0.25">
      <c r="A66" s="93" t="s">
        <v>67</v>
      </c>
      <c r="B66" s="94"/>
      <c r="C66" s="94"/>
      <c r="D66" s="94"/>
      <c r="E66" s="95"/>
      <c r="F66" s="28"/>
      <c r="G66" s="40"/>
      <c r="H66" s="17"/>
      <c r="I66" s="17"/>
      <c r="J66" s="77">
        <f>ROUND((J54-J56-J58)*0.75, -1)</f>
        <v>0</v>
      </c>
      <c r="K66" s="80"/>
      <c r="L66" s="11"/>
      <c r="M66" s="11"/>
      <c r="N66" s="11"/>
      <c r="O66" s="11"/>
    </row>
    <row r="67" spans="1:15" ht="4.2" customHeight="1" x14ac:dyDescent="0.25">
      <c r="A67" s="56"/>
      <c r="B67" s="57"/>
      <c r="C67" s="57"/>
      <c r="D67" s="57"/>
      <c r="E67" s="57"/>
      <c r="F67" s="57"/>
      <c r="G67" s="38"/>
      <c r="H67" s="39"/>
      <c r="I67" s="40"/>
      <c r="J67" s="41"/>
      <c r="K67" s="41"/>
      <c r="L67" s="13"/>
      <c r="M67" s="13"/>
      <c r="N67" s="13"/>
      <c r="O67" s="17"/>
    </row>
    <row r="68" spans="1:15" x14ac:dyDescent="0.25">
      <c r="A68" s="96" t="s">
        <v>129</v>
      </c>
      <c r="B68" s="97"/>
      <c r="C68" s="97"/>
      <c r="D68" s="97"/>
      <c r="E68" s="98"/>
      <c r="H68" s="62"/>
      <c r="I68" s="62"/>
      <c r="J68" s="42"/>
      <c r="K68" s="82">
        <f>K54-K56-K58-K66</f>
        <v>0</v>
      </c>
    </row>
    <row r="69" spans="1:15" x14ac:dyDescent="0.25">
      <c r="A69" s="68"/>
      <c r="B69" s="68"/>
      <c r="C69" s="68"/>
      <c r="D69" s="68"/>
      <c r="E69" s="68"/>
      <c r="H69" s="62"/>
      <c r="I69" s="62"/>
      <c r="J69" s="42"/>
      <c r="K69" s="43"/>
    </row>
    <row r="70" spans="1:15" x14ac:dyDescent="0.25">
      <c r="A70" s="61"/>
      <c r="B70" s="61"/>
      <c r="D70" s="61" t="s">
        <v>127</v>
      </c>
      <c r="G70" t="s">
        <v>128</v>
      </c>
      <c r="I70" s="62"/>
      <c r="J70" t="s">
        <v>69</v>
      </c>
    </row>
    <row r="71" spans="1:15" x14ac:dyDescent="0.25">
      <c r="A71" s="61" t="s">
        <v>70</v>
      </c>
      <c r="B71" s="61"/>
      <c r="D71" s="69"/>
      <c r="E71" s="69"/>
      <c r="F71" s="62"/>
      <c r="G71" s="69"/>
      <c r="H71" s="70"/>
      <c r="I71" s="62"/>
      <c r="J71" s="70"/>
      <c r="K71" s="71"/>
    </row>
    <row r="72" spans="1:15" ht="70.95" customHeight="1" x14ac:dyDescent="0.25">
      <c r="A72" s="61" t="s">
        <v>71</v>
      </c>
      <c r="B72" s="61"/>
      <c r="D72" s="69"/>
      <c r="E72" s="69"/>
      <c r="F72" s="62"/>
      <c r="G72" s="69"/>
      <c r="H72" s="70"/>
      <c r="I72" s="62"/>
      <c r="J72" s="70"/>
      <c r="K72" s="71"/>
    </row>
    <row r="75" spans="1:15" ht="13.95" customHeight="1" x14ac:dyDescent="0.25">
      <c r="A75" s="99" t="s">
        <v>72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1"/>
    </row>
    <row r="76" spans="1:15" ht="13.95" customHeight="1" x14ac:dyDescent="0.25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4"/>
    </row>
  </sheetData>
  <mergeCells count="24">
    <mergeCell ref="D10:K10"/>
    <mergeCell ref="A1:K1"/>
    <mergeCell ref="H4:K4"/>
    <mergeCell ref="D6:E6"/>
    <mergeCell ref="D7:E7"/>
    <mergeCell ref="D8:K8"/>
    <mergeCell ref="D11:K11"/>
    <mergeCell ref="D12:K12"/>
    <mergeCell ref="A17:C17"/>
    <mergeCell ref="A18:C18"/>
    <mergeCell ref="A19:C19"/>
    <mergeCell ref="A21:C21"/>
    <mergeCell ref="A22:C22"/>
    <mergeCell ref="A66:E66"/>
    <mergeCell ref="A68:E68"/>
    <mergeCell ref="G17:K22"/>
    <mergeCell ref="G23:K23"/>
    <mergeCell ref="B26:E27"/>
    <mergeCell ref="G25:H27"/>
    <mergeCell ref="A75:K76"/>
    <mergeCell ref="G36:H36"/>
    <mergeCell ref="B48:E48"/>
    <mergeCell ref="G52:H52"/>
    <mergeCell ref="A54:E54"/>
  </mergeCells>
  <hyperlinks>
    <hyperlink ref="G23" r:id="rId1" display="https://pfadi.swiss/de/publikationen-downloads/downloads/?search=Bundeskurse&amp;c=4&amp;c=38" xr:uid="{E3CD52FC-47DA-4970-A905-9082107945AC}"/>
  </hyperlinks>
  <pageMargins left="0.59055118110236227" right="0.59055118110236227" top="1.3779527559055118" bottom="0.78740157480314965" header="0.39370078740157483" footer="0.31496062992125984"/>
  <pageSetup paperSize="9" scale="70" orientation="portrait" r:id="rId2"/>
  <headerFooter scaleWithDoc="0">
    <oddHeader>&amp;L&amp;G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E9BE-CBF0-4B4F-8002-7F977074D46C}">
  <dimension ref="A1:K62"/>
  <sheetViews>
    <sheetView zoomScale="89" zoomScaleNormal="100" workbookViewId="0">
      <selection activeCell="O21" sqref="O21"/>
    </sheetView>
  </sheetViews>
  <sheetFormatPr baseColWidth="10" defaultColWidth="11.44140625" defaultRowHeight="13.2" x14ac:dyDescent="0.25"/>
  <cols>
    <col min="1" max="1" width="5.88671875" customWidth="1"/>
    <col min="2" max="2" width="23.33203125" customWidth="1"/>
    <col min="3" max="3" width="11.88671875" bestFit="1" customWidth="1"/>
    <col min="5" max="5" width="12.33203125" customWidth="1"/>
    <col min="6" max="6" width="35.109375" customWidth="1"/>
    <col min="7" max="7" width="18.21875" customWidth="1"/>
    <col min="8" max="8" width="21" customWidth="1"/>
    <col min="10" max="10" width="38.5546875" customWidth="1"/>
    <col min="11" max="11" width="17.44140625" customWidth="1"/>
  </cols>
  <sheetData>
    <row r="1" spans="1:11" ht="19.2" x14ac:dyDescent="0.35">
      <c r="A1" s="91" t="s">
        <v>87</v>
      </c>
    </row>
    <row r="2" spans="1:11" x14ac:dyDescent="0.25">
      <c r="A2" t="s">
        <v>88</v>
      </c>
      <c r="B2" t="s">
        <v>89</v>
      </c>
      <c r="C2" t="s">
        <v>90</v>
      </c>
      <c r="D2" t="s">
        <v>70</v>
      </c>
      <c r="E2" t="s">
        <v>91</v>
      </c>
      <c r="F2" t="s">
        <v>92</v>
      </c>
      <c r="G2" t="s">
        <v>93</v>
      </c>
      <c r="H2" t="s">
        <v>126</v>
      </c>
      <c r="J2" t="s">
        <v>94</v>
      </c>
      <c r="K2" t="s">
        <v>95</v>
      </c>
    </row>
    <row r="3" spans="1:11" x14ac:dyDescent="0.25">
      <c r="A3">
        <v>1</v>
      </c>
      <c r="C3" s="89" t="str">
        <f>IF(Tabelle14[[#This Row],[Km bei 90 Kursauto]]&lt;&gt;"",Tabelle14[[#This Row],[Km bei 90 Kursauto]]*0.7,"")</f>
        <v/>
      </c>
      <c r="D3" s="92"/>
      <c r="J3" t="s">
        <v>96</v>
      </c>
      <c r="K3">
        <f>SUMIF(Tabelle14[Kategorie],J3,Tabelle14[Betrag])</f>
        <v>0</v>
      </c>
    </row>
    <row r="4" spans="1:11" x14ac:dyDescent="0.25">
      <c r="A4">
        <v>2</v>
      </c>
      <c r="C4" s="89" t="str">
        <f>IF(Tabelle14[[#This Row],[Km bei 90 Kursauto]]&lt;&gt;"",Tabelle14[[#This Row],[Km bei 90 Kursauto]]*0.7,"")</f>
        <v/>
      </c>
      <c r="D4" s="92"/>
      <c r="J4" t="s">
        <v>97</v>
      </c>
      <c r="K4">
        <f>SUMIF(Tabelle14[Kategorie],J4,Tabelle14[Betrag])</f>
        <v>0</v>
      </c>
    </row>
    <row r="5" spans="1:11" x14ac:dyDescent="0.25">
      <c r="A5">
        <v>3</v>
      </c>
      <c r="C5" s="89" t="str">
        <f>IF(Tabelle14[[#This Row],[Km bei 90 Kursauto]]&lt;&gt;"",Tabelle14[[#This Row],[Km bei 90 Kursauto]]*0.7,"")</f>
        <v/>
      </c>
      <c r="D5" s="92"/>
      <c r="J5" t="s">
        <v>98</v>
      </c>
      <c r="K5">
        <f>SUMIF(Tabelle14[Kategorie],J5,Tabelle14[Betrag])</f>
        <v>0</v>
      </c>
    </row>
    <row r="6" spans="1:11" x14ac:dyDescent="0.25">
      <c r="A6">
        <v>4</v>
      </c>
      <c r="C6" s="89" t="str">
        <f>IF(Tabelle14[[#This Row],[Km bei 90 Kursauto]]&lt;&gt;"",Tabelle14[[#This Row],[Km bei 90 Kursauto]]*0.7,"")</f>
        <v/>
      </c>
      <c r="D6" s="92"/>
      <c r="J6" t="s">
        <v>99</v>
      </c>
      <c r="K6">
        <f>SUMIF(Tabelle14[Kategorie],J6,Tabelle14[Betrag])</f>
        <v>0</v>
      </c>
    </row>
    <row r="7" spans="1:11" x14ac:dyDescent="0.25">
      <c r="A7">
        <v>5</v>
      </c>
      <c r="C7" s="89" t="str">
        <f>IF(Tabelle14[[#This Row],[Km bei 90 Kursauto]]&lt;&gt;"",Tabelle14[[#This Row],[Km bei 90 Kursauto]]*0.7,"")</f>
        <v/>
      </c>
      <c r="D7" s="92"/>
      <c r="J7" t="s">
        <v>100</v>
      </c>
      <c r="K7">
        <f>SUMIF(Tabelle14[Kategorie],J7,Tabelle14[Betrag])</f>
        <v>0</v>
      </c>
    </row>
    <row r="8" spans="1:11" x14ac:dyDescent="0.25">
      <c r="A8">
        <v>6</v>
      </c>
      <c r="C8" s="89" t="str">
        <f>IF(Tabelle14[[#This Row],[Km bei 90 Kursauto]]&lt;&gt;"",Tabelle14[[#This Row],[Km bei 90 Kursauto]]*0.7,"")</f>
        <v/>
      </c>
      <c r="D8" s="92"/>
      <c r="J8" t="s">
        <v>101</v>
      </c>
      <c r="K8">
        <f>SUMIF(Tabelle14[Kategorie],J8,Tabelle14[Betrag])</f>
        <v>0</v>
      </c>
    </row>
    <row r="9" spans="1:11" x14ac:dyDescent="0.25">
      <c r="A9">
        <v>7</v>
      </c>
      <c r="C9" s="89" t="str">
        <f>IF(Tabelle14[[#This Row],[Km bei 90 Kursauto]]&lt;&gt;"",Tabelle14[[#This Row],[Km bei 90 Kursauto]]*0.7,"")</f>
        <v/>
      </c>
      <c r="D9" s="92"/>
      <c r="J9" t="s">
        <v>102</v>
      </c>
      <c r="K9">
        <f>SUMIF(Tabelle14[Kategorie],J9,Tabelle14[Betrag])</f>
        <v>0</v>
      </c>
    </row>
    <row r="10" spans="1:11" x14ac:dyDescent="0.25">
      <c r="A10">
        <v>8</v>
      </c>
      <c r="C10" s="89" t="str">
        <f>IF(Tabelle14[[#This Row],[Km bei 90 Kursauto]]&lt;&gt;"",Tabelle14[[#This Row],[Km bei 90 Kursauto]]*0.7,"")</f>
        <v/>
      </c>
      <c r="D10" s="92"/>
      <c r="J10" t="s">
        <v>103</v>
      </c>
      <c r="K10">
        <f>SUMIF(Tabelle14[Kategorie],J10,Tabelle14[Betrag])</f>
        <v>0</v>
      </c>
    </row>
    <row r="11" spans="1:11" x14ac:dyDescent="0.25">
      <c r="A11">
        <v>9</v>
      </c>
      <c r="C11" s="89" t="str">
        <f>IF(Tabelle14[[#This Row],[Km bei 90 Kursauto]]&lt;&gt;"",Tabelle14[[#This Row],[Km bei 90 Kursauto]]*0.7,"")</f>
        <v/>
      </c>
      <c r="D11" s="92"/>
      <c r="J11" t="s">
        <v>104</v>
      </c>
      <c r="K11">
        <f>SUMIF(Tabelle14[Kategorie],J11,Tabelle14[Betrag])</f>
        <v>0</v>
      </c>
    </row>
    <row r="12" spans="1:11" x14ac:dyDescent="0.25">
      <c r="A12">
        <v>10</v>
      </c>
      <c r="C12" s="89" t="str">
        <f>IF(Tabelle14[[#This Row],[Km bei 90 Kursauto]]&lt;&gt;"",Tabelle14[[#This Row],[Km bei 90 Kursauto]]*0.7,"")</f>
        <v/>
      </c>
      <c r="D12" s="92"/>
      <c r="J12" t="s">
        <v>105</v>
      </c>
      <c r="K12">
        <f>SUMIF(Tabelle14[Kategorie],J12,Tabelle14[Betrag])</f>
        <v>0</v>
      </c>
    </row>
    <row r="13" spans="1:11" x14ac:dyDescent="0.25">
      <c r="A13">
        <v>11</v>
      </c>
      <c r="C13" s="89" t="str">
        <f>IF(Tabelle14[[#This Row],[Km bei 90 Kursauto]]&lt;&gt;"",Tabelle14[[#This Row],[Km bei 90 Kursauto]]*0.7,"")</f>
        <v/>
      </c>
      <c r="D13" s="92"/>
      <c r="J13" t="s">
        <v>106</v>
      </c>
      <c r="K13">
        <f>SUMIF(Tabelle14[Kategorie],J13,Tabelle14[Betrag])</f>
        <v>0</v>
      </c>
    </row>
    <row r="14" spans="1:11" x14ac:dyDescent="0.25">
      <c r="A14">
        <v>12</v>
      </c>
      <c r="C14" s="89" t="str">
        <f>IF(Tabelle14[[#This Row],[Km bei 90 Kursauto]]&lt;&gt;"",Tabelle14[[#This Row],[Km bei 90 Kursauto]]*0.7,"")</f>
        <v/>
      </c>
      <c r="D14" s="92"/>
      <c r="J14" t="s">
        <v>107</v>
      </c>
      <c r="K14">
        <f>SUMIF(Tabelle14[Kategorie],J14,Tabelle14[Betrag])</f>
        <v>0</v>
      </c>
    </row>
    <row r="15" spans="1:11" x14ac:dyDescent="0.25">
      <c r="A15">
        <v>13</v>
      </c>
      <c r="C15" s="89" t="str">
        <f>IF(Tabelle14[[#This Row],[Km bei 90 Kursauto]]&lt;&gt;"",Tabelle14[[#This Row],[Km bei 90 Kursauto]]*0.7,"")</f>
        <v/>
      </c>
      <c r="D15" s="92"/>
      <c r="J15" t="s">
        <v>108</v>
      </c>
      <c r="K15">
        <f>SUMIF(Tabelle14[Kategorie],J15,Tabelle14[Betrag])</f>
        <v>0</v>
      </c>
    </row>
    <row r="16" spans="1:11" x14ac:dyDescent="0.25">
      <c r="A16">
        <v>14</v>
      </c>
      <c r="C16" s="89" t="str">
        <f>IF(Tabelle14[[#This Row],[Km bei 90 Kursauto]]&lt;&gt;"",Tabelle14[[#This Row],[Km bei 90 Kursauto]]*0.7,"")</f>
        <v/>
      </c>
      <c r="D16" s="92"/>
      <c r="J16" t="s">
        <v>109</v>
      </c>
      <c r="K16">
        <f>SUMIF(Tabelle14[Kategorie],J16,Tabelle14[Betrag])</f>
        <v>0</v>
      </c>
    </row>
    <row r="17" spans="1:11" x14ac:dyDescent="0.25">
      <c r="A17">
        <v>15</v>
      </c>
      <c r="C17" s="89" t="str">
        <f>IF(Tabelle14[[#This Row],[Km bei 90 Kursauto]]&lt;&gt;"",Tabelle14[[#This Row],[Km bei 90 Kursauto]]*0.7,"")</f>
        <v/>
      </c>
      <c r="D17" s="92"/>
      <c r="J17" t="s">
        <v>110</v>
      </c>
      <c r="K17">
        <f>SUMIF(Tabelle14[Kategorie],J17,Tabelle14[Betrag])</f>
        <v>0</v>
      </c>
    </row>
    <row r="18" spans="1:11" x14ac:dyDescent="0.25">
      <c r="A18">
        <v>16</v>
      </c>
      <c r="C18" s="89" t="str">
        <f>IF(Tabelle14[[#This Row],[Km bei 90 Kursauto]]&lt;&gt;"",Tabelle14[[#This Row],[Km bei 90 Kursauto]]*0.7,"")</f>
        <v/>
      </c>
      <c r="D18" s="92"/>
      <c r="J18" t="s">
        <v>111</v>
      </c>
      <c r="K18">
        <f>SUMIF(Tabelle14[Kategorie],J18,Tabelle14[Betrag])</f>
        <v>0</v>
      </c>
    </row>
    <row r="19" spans="1:11" x14ac:dyDescent="0.25">
      <c r="A19">
        <v>17</v>
      </c>
      <c r="C19" s="89" t="str">
        <f>IF(Tabelle14[[#This Row],[Km bei 90 Kursauto]]&lt;&gt;"",Tabelle14[[#This Row],[Km bei 90 Kursauto]]*0.7,"")</f>
        <v/>
      </c>
      <c r="D19" s="92"/>
      <c r="J19" s="90" t="s">
        <v>112</v>
      </c>
      <c r="K19" s="90">
        <f>SUM(K3:K18)</f>
        <v>0</v>
      </c>
    </row>
    <row r="20" spans="1:11" x14ac:dyDescent="0.25">
      <c r="A20">
        <v>18</v>
      </c>
      <c r="C20" s="89" t="str">
        <f>IF(Tabelle14[[#This Row],[Km bei 90 Kursauto]]&lt;&gt;"",Tabelle14[[#This Row],[Km bei 90 Kursauto]]*0.7,"")</f>
        <v/>
      </c>
      <c r="D20" s="92"/>
    </row>
    <row r="21" spans="1:11" x14ac:dyDescent="0.25">
      <c r="A21">
        <v>19</v>
      </c>
      <c r="C21" s="89" t="str">
        <f>IF(Tabelle14[[#This Row],[Km bei 90 Kursauto]]&lt;&gt;"",Tabelle14[[#This Row],[Km bei 90 Kursauto]]*0.7,"")</f>
        <v/>
      </c>
      <c r="D21" s="92"/>
      <c r="J21" s="90" t="s">
        <v>113</v>
      </c>
      <c r="K21" s="90" t="s">
        <v>23</v>
      </c>
    </row>
    <row r="22" spans="1:11" x14ac:dyDescent="0.25">
      <c r="A22">
        <v>20</v>
      </c>
      <c r="C22" s="89" t="str">
        <f>IF(Tabelle14[[#This Row],[Km bei 90 Kursauto]]&lt;&gt;"",Tabelle14[[#This Row],[Km bei 90 Kursauto]]*0.7,"")</f>
        <v/>
      </c>
      <c r="D22" s="92"/>
      <c r="J22" t="s">
        <v>114</v>
      </c>
      <c r="K22">
        <f>SUMIF(Tabelle14[Bezahlt von],Tabelle47[[#This Row],[Leitungs- und Küchenteam]],Tabelle14[Betrag])</f>
        <v>0</v>
      </c>
    </row>
    <row r="23" spans="1:11" x14ac:dyDescent="0.25">
      <c r="A23">
        <v>21</v>
      </c>
      <c r="C23" s="89" t="str">
        <f>IF(Tabelle14[[#This Row],[Km bei 90 Kursauto]]&lt;&gt;"",Tabelle14[[#This Row],[Km bei 90 Kursauto]]*0.7,"")</f>
        <v/>
      </c>
      <c r="D23" s="92"/>
      <c r="J23" t="s">
        <v>115</v>
      </c>
      <c r="K23">
        <f>SUMIF(Tabelle14[Bezahlt von],Tabelle47[[#This Row],[Leitungs- und Küchenteam]],Tabelle14[Betrag])</f>
        <v>0</v>
      </c>
    </row>
    <row r="24" spans="1:11" x14ac:dyDescent="0.25">
      <c r="A24">
        <v>22</v>
      </c>
      <c r="C24" s="89" t="str">
        <f>IF(Tabelle14[[#This Row],[Km bei 90 Kursauto]]&lt;&gt;"",Tabelle14[[#This Row],[Km bei 90 Kursauto]]*0.7,"")</f>
        <v/>
      </c>
      <c r="D24" s="92"/>
      <c r="J24" t="s">
        <v>116</v>
      </c>
      <c r="K24">
        <f>SUMIF(Tabelle14[Bezahlt von],Tabelle47[[#This Row],[Leitungs- und Küchenteam]],Tabelle14[Betrag])</f>
        <v>0</v>
      </c>
    </row>
    <row r="25" spans="1:11" x14ac:dyDescent="0.25">
      <c r="A25">
        <v>23</v>
      </c>
      <c r="C25" s="89" t="str">
        <f>IF(Tabelle14[[#This Row],[Km bei 90 Kursauto]]&lt;&gt;"",Tabelle14[[#This Row],[Km bei 90 Kursauto]]*0.7,"")</f>
        <v/>
      </c>
      <c r="D25" s="92"/>
      <c r="J25" t="s">
        <v>117</v>
      </c>
      <c r="K25">
        <f>SUMIF(Tabelle14[Bezahlt von],Tabelle47[[#This Row],[Leitungs- und Küchenteam]],Tabelle14[Betrag])</f>
        <v>0</v>
      </c>
    </row>
    <row r="26" spans="1:11" x14ac:dyDescent="0.25">
      <c r="A26">
        <v>24</v>
      </c>
      <c r="C26" s="89" t="str">
        <f>IF(Tabelle14[[#This Row],[Km bei 90 Kursauto]]&lt;&gt;"",Tabelle14[[#This Row],[Km bei 90 Kursauto]]*0.7,"")</f>
        <v/>
      </c>
      <c r="D26" s="92"/>
      <c r="J26" t="s">
        <v>118</v>
      </c>
      <c r="K26">
        <f>SUMIF(Tabelle14[Bezahlt von],Tabelle47[[#This Row],[Leitungs- und Küchenteam]],Tabelle14[Betrag])</f>
        <v>0</v>
      </c>
    </row>
    <row r="27" spans="1:11" x14ac:dyDescent="0.25">
      <c r="A27">
        <v>25</v>
      </c>
      <c r="C27" s="89" t="str">
        <f>IF(Tabelle14[[#This Row],[Km bei 90 Kursauto]]&lt;&gt;"",Tabelle14[[#This Row],[Km bei 90 Kursauto]]*0.7,"")</f>
        <v/>
      </c>
      <c r="D27" s="92"/>
      <c r="J27" t="s">
        <v>119</v>
      </c>
      <c r="K27">
        <f>SUMIF(Tabelle14[Bezahlt von],Tabelle47[[#This Row],[Leitungs- und Küchenteam]],Tabelle14[Betrag])</f>
        <v>0</v>
      </c>
    </row>
    <row r="28" spans="1:11" x14ac:dyDescent="0.25">
      <c r="A28">
        <v>26</v>
      </c>
      <c r="C28" s="89" t="str">
        <f>IF(Tabelle14[[#This Row],[Km bei 90 Kursauto]]&lt;&gt;"",Tabelle14[[#This Row],[Km bei 90 Kursauto]]*0.7,"")</f>
        <v/>
      </c>
      <c r="D28" s="92"/>
      <c r="J28" t="s">
        <v>120</v>
      </c>
      <c r="K28">
        <f>SUMIF(Tabelle14[Bezahlt von],Tabelle47[[#This Row],[Leitungs- und Küchenteam]],Tabelle14[Betrag])</f>
        <v>0</v>
      </c>
    </row>
    <row r="29" spans="1:11" x14ac:dyDescent="0.25">
      <c r="A29">
        <v>27</v>
      </c>
      <c r="C29" s="89" t="str">
        <f>IF(Tabelle14[[#This Row],[Km bei 90 Kursauto]]&lt;&gt;"",Tabelle14[[#This Row],[Km bei 90 Kursauto]]*0.7,"")</f>
        <v/>
      </c>
      <c r="D29" s="92"/>
      <c r="J29" t="s">
        <v>121</v>
      </c>
      <c r="K29">
        <f>SUMIF(Tabelle14[Bezahlt von],Tabelle47[[#This Row],[Leitungs- und Küchenteam]],Tabelle14[Betrag])</f>
        <v>0</v>
      </c>
    </row>
    <row r="30" spans="1:11" x14ac:dyDescent="0.25">
      <c r="A30">
        <v>28</v>
      </c>
      <c r="C30" s="89" t="str">
        <f>IF(Tabelle14[[#This Row],[Km bei 90 Kursauto]]&lt;&gt;"",Tabelle14[[#This Row],[Km bei 90 Kursauto]]*0.7,"")</f>
        <v/>
      </c>
      <c r="D30" s="92"/>
      <c r="J30" t="s">
        <v>122</v>
      </c>
      <c r="K30">
        <f>SUMIF(Tabelle14[Bezahlt von],Tabelle47[[#This Row],[Leitungs- und Küchenteam]],Tabelle14[Betrag])</f>
        <v>0</v>
      </c>
    </row>
    <row r="31" spans="1:11" x14ac:dyDescent="0.25">
      <c r="A31">
        <v>29</v>
      </c>
      <c r="C31" s="89" t="str">
        <f>IF(Tabelle14[[#This Row],[Km bei 90 Kursauto]]&lt;&gt;"",Tabelle14[[#This Row],[Km bei 90 Kursauto]]*0.7,"")</f>
        <v/>
      </c>
      <c r="D31" s="92"/>
      <c r="J31" t="s">
        <v>123</v>
      </c>
      <c r="K31">
        <f>SUMIF(Tabelle14[Bezahlt von],Tabelle47[[#This Row],[Leitungs- und Küchenteam]],Tabelle14[Betrag])</f>
        <v>0</v>
      </c>
    </row>
    <row r="32" spans="1:11" x14ac:dyDescent="0.25">
      <c r="A32">
        <v>30</v>
      </c>
      <c r="C32" s="89" t="str">
        <f>IF(Tabelle14[[#This Row],[Km bei 90 Kursauto]]&lt;&gt;"",Tabelle14[[#This Row],[Km bei 90 Kursauto]]*0.7,"")</f>
        <v/>
      </c>
      <c r="D32" s="92"/>
      <c r="J32" t="s">
        <v>124</v>
      </c>
      <c r="K32">
        <f>SUMIF(Tabelle14[Bezahlt von],Tabelle47[[#This Row],[Leitungs- und Küchenteam]],Tabelle14[Betrag])</f>
        <v>0</v>
      </c>
    </row>
    <row r="33" spans="1:11" x14ac:dyDescent="0.25">
      <c r="A33">
        <v>31</v>
      </c>
      <c r="C33" s="89" t="str">
        <f>IF(Tabelle14[[#This Row],[Km bei 90 Kursauto]]&lt;&gt;"",Tabelle14[[#This Row],[Km bei 90 Kursauto]]*0.7,"")</f>
        <v/>
      </c>
      <c r="D33" s="92"/>
      <c r="J33" t="s">
        <v>125</v>
      </c>
      <c r="K33">
        <f>SUMIF(Tabelle14[Bezahlt von],Tabelle47[[#This Row],[Leitungs- und Küchenteam]],Tabelle14[Betrag])</f>
        <v>0</v>
      </c>
    </row>
    <row r="34" spans="1:11" x14ac:dyDescent="0.25">
      <c r="A34">
        <v>32</v>
      </c>
      <c r="C34" s="89" t="str">
        <f>IF(Tabelle14[[#This Row],[Km bei 90 Kursauto]]&lt;&gt;"",Tabelle14[[#This Row],[Km bei 90 Kursauto]]*0.7,"")</f>
        <v/>
      </c>
      <c r="D34" s="92"/>
    </row>
    <row r="35" spans="1:11" x14ac:dyDescent="0.25">
      <c r="A35">
        <v>33</v>
      </c>
      <c r="C35" s="89" t="str">
        <f>IF(Tabelle14[[#This Row],[Km bei 90 Kursauto]]&lt;&gt;"",Tabelle14[[#This Row],[Km bei 90 Kursauto]]*0.7,"")</f>
        <v/>
      </c>
      <c r="D35" s="92"/>
    </row>
    <row r="36" spans="1:11" x14ac:dyDescent="0.25">
      <c r="A36">
        <v>34</v>
      </c>
      <c r="C36" s="89" t="str">
        <f>IF(Tabelle14[[#This Row],[Km bei 90 Kursauto]]&lt;&gt;"",Tabelle14[[#This Row],[Km bei 90 Kursauto]]*0.7,"")</f>
        <v/>
      </c>
      <c r="D36" s="92"/>
    </row>
    <row r="37" spans="1:11" x14ac:dyDescent="0.25">
      <c r="A37">
        <v>35</v>
      </c>
      <c r="C37" s="89" t="str">
        <f>IF(Tabelle14[[#This Row],[Km bei 90 Kursauto]]&lt;&gt;"",Tabelle14[[#This Row],[Km bei 90 Kursauto]]*0.7,"")</f>
        <v/>
      </c>
      <c r="D37" s="92"/>
    </row>
    <row r="38" spans="1:11" x14ac:dyDescent="0.25">
      <c r="A38">
        <v>36</v>
      </c>
      <c r="C38" s="89" t="str">
        <f>IF(Tabelle14[[#This Row],[Km bei 90 Kursauto]]&lt;&gt;"",Tabelle14[[#This Row],[Km bei 90 Kursauto]]*0.7,"")</f>
        <v/>
      </c>
      <c r="D38" s="92"/>
    </row>
    <row r="39" spans="1:11" x14ac:dyDescent="0.25">
      <c r="A39">
        <v>37</v>
      </c>
      <c r="C39" s="89" t="str">
        <f>IF(Tabelle14[[#This Row],[Km bei 90 Kursauto]]&lt;&gt;"",Tabelle14[[#This Row],[Km bei 90 Kursauto]]*0.7,"")</f>
        <v/>
      </c>
      <c r="D39" s="92"/>
    </row>
    <row r="40" spans="1:11" x14ac:dyDescent="0.25">
      <c r="A40">
        <v>38</v>
      </c>
      <c r="C40" s="89" t="str">
        <f>IF(Tabelle14[[#This Row],[Km bei 90 Kursauto]]&lt;&gt;"",Tabelle14[[#This Row],[Km bei 90 Kursauto]]*0.7,"")</f>
        <v/>
      </c>
      <c r="D40" s="92"/>
    </row>
    <row r="41" spans="1:11" x14ac:dyDescent="0.25">
      <c r="A41">
        <v>39</v>
      </c>
      <c r="C41" s="89" t="str">
        <f>IF(Tabelle14[[#This Row],[Km bei 90 Kursauto]]&lt;&gt;"",Tabelle14[[#This Row],[Km bei 90 Kursauto]]*0.7,"")</f>
        <v/>
      </c>
      <c r="D41" s="92"/>
    </row>
    <row r="42" spans="1:11" x14ac:dyDescent="0.25">
      <c r="A42">
        <v>40</v>
      </c>
      <c r="C42" s="89" t="str">
        <f>IF(Tabelle14[[#This Row],[Km bei 90 Kursauto]]&lt;&gt;"",Tabelle14[[#This Row],[Km bei 90 Kursauto]]*0.7,"")</f>
        <v/>
      </c>
      <c r="D42" s="92"/>
    </row>
    <row r="43" spans="1:11" x14ac:dyDescent="0.25">
      <c r="A43">
        <v>41</v>
      </c>
      <c r="C43" s="89" t="str">
        <f>IF(Tabelle14[[#This Row],[Km bei 90 Kursauto]]&lt;&gt;"",Tabelle14[[#This Row],[Km bei 90 Kursauto]]*0.7,"")</f>
        <v/>
      </c>
      <c r="D43" s="92"/>
    </row>
    <row r="44" spans="1:11" x14ac:dyDescent="0.25">
      <c r="A44">
        <v>42</v>
      </c>
      <c r="C44" s="89" t="str">
        <f>IF(Tabelle14[[#This Row],[Km bei 90 Kursauto]]&lt;&gt;"",Tabelle14[[#This Row],[Km bei 90 Kursauto]]*0.7,"")</f>
        <v/>
      </c>
      <c r="D44" s="92"/>
    </row>
    <row r="45" spans="1:11" x14ac:dyDescent="0.25">
      <c r="A45">
        <v>43</v>
      </c>
      <c r="C45" s="89" t="str">
        <f>IF(Tabelle14[[#This Row],[Km bei 90 Kursauto]]&lt;&gt;"",Tabelle14[[#This Row],[Km bei 90 Kursauto]]*0.7,"")</f>
        <v/>
      </c>
      <c r="D45" s="92"/>
    </row>
    <row r="46" spans="1:11" x14ac:dyDescent="0.25">
      <c r="A46">
        <v>44</v>
      </c>
      <c r="C46" s="89" t="str">
        <f>IF(Tabelle14[[#This Row],[Km bei 90 Kursauto]]&lt;&gt;"",Tabelle14[[#This Row],[Km bei 90 Kursauto]]*0.7,"")</f>
        <v/>
      </c>
      <c r="D46" s="92"/>
    </row>
    <row r="47" spans="1:11" x14ac:dyDescent="0.25">
      <c r="A47">
        <v>45</v>
      </c>
      <c r="C47" s="89" t="str">
        <f>IF(Tabelle14[[#This Row],[Km bei 90 Kursauto]]&lt;&gt;"",Tabelle14[[#This Row],[Km bei 90 Kursauto]]*0.7,"")</f>
        <v/>
      </c>
      <c r="D47" s="92"/>
    </row>
    <row r="48" spans="1:11" x14ac:dyDescent="0.25">
      <c r="A48">
        <v>46</v>
      </c>
      <c r="C48" s="89" t="str">
        <f>IF(Tabelle14[[#This Row],[Km bei 90 Kursauto]]&lt;&gt;"",Tabelle14[[#This Row],[Km bei 90 Kursauto]]*0.7,"")</f>
        <v/>
      </c>
      <c r="D48" s="92"/>
    </row>
    <row r="49" spans="1:4" x14ac:dyDescent="0.25">
      <c r="A49">
        <v>47</v>
      </c>
      <c r="C49" s="89" t="str">
        <f>IF(Tabelle14[[#This Row],[Km bei 90 Kursauto]]&lt;&gt;"",Tabelle14[[#This Row],[Km bei 90 Kursauto]]*0.7,"")</f>
        <v/>
      </c>
      <c r="D49" s="92"/>
    </row>
    <row r="50" spans="1:4" x14ac:dyDescent="0.25">
      <c r="A50">
        <v>48</v>
      </c>
      <c r="C50" s="89" t="str">
        <f>IF(Tabelle14[[#This Row],[Km bei 90 Kursauto]]&lt;&gt;"",Tabelle14[[#This Row],[Km bei 90 Kursauto]]*0.7,"")</f>
        <v/>
      </c>
      <c r="D50" s="92"/>
    </row>
    <row r="51" spans="1:4" x14ac:dyDescent="0.25">
      <c r="A51">
        <v>49</v>
      </c>
      <c r="C51" s="89" t="str">
        <f>IF(Tabelle14[[#This Row],[Km bei 90 Kursauto]]&lt;&gt;"",Tabelle14[[#This Row],[Km bei 90 Kursauto]]*0.7,"")</f>
        <v/>
      </c>
      <c r="D51" s="92"/>
    </row>
    <row r="52" spans="1:4" x14ac:dyDescent="0.25">
      <c r="A52">
        <v>50</v>
      </c>
      <c r="C52" s="89" t="str">
        <f>IF(Tabelle14[[#This Row],[Km bei 90 Kursauto]]&lt;&gt;"",Tabelle14[[#This Row],[Km bei 90 Kursauto]]*0.7,"")</f>
        <v/>
      </c>
      <c r="D52" s="92"/>
    </row>
    <row r="53" spans="1:4" x14ac:dyDescent="0.25">
      <c r="A53">
        <v>51</v>
      </c>
      <c r="C53" s="89" t="str">
        <f>IF(Tabelle14[[#This Row],[Km bei 90 Kursauto]]&lt;&gt;"",Tabelle14[[#This Row],[Km bei 90 Kursauto]]*0.7,"")</f>
        <v/>
      </c>
      <c r="D53" s="92"/>
    </row>
    <row r="54" spans="1:4" x14ac:dyDescent="0.25">
      <c r="A54">
        <v>52</v>
      </c>
      <c r="C54" s="89" t="str">
        <f>IF(Tabelle14[[#This Row],[Km bei 90 Kursauto]]&lt;&gt;"",Tabelle14[[#This Row],[Km bei 90 Kursauto]]*0.7,"")</f>
        <v/>
      </c>
      <c r="D54" s="92"/>
    </row>
    <row r="55" spans="1:4" x14ac:dyDescent="0.25">
      <c r="A55">
        <v>53</v>
      </c>
      <c r="C55" s="89" t="str">
        <f>IF(Tabelle14[[#This Row],[Km bei 90 Kursauto]]&lt;&gt;"",Tabelle14[[#This Row],[Km bei 90 Kursauto]]*0.7,"")</f>
        <v/>
      </c>
      <c r="D55" s="92"/>
    </row>
    <row r="56" spans="1:4" x14ac:dyDescent="0.25">
      <c r="A56">
        <v>54</v>
      </c>
      <c r="C56" s="89" t="str">
        <f>IF(Tabelle14[[#This Row],[Km bei 90 Kursauto]]&lt;&gt;"",Tabelle14[[#This Row],[Km bei 90 Kursauto]]*0.7,"")</f>
        <v/>
      </c>
      <c r="D56" s="92"/>
    </row>
    <row r="57" spans="1:4" x14ac:dyDescent="0.25">
      <c r="A57">
        <v>55</v>
      </c>
      <c r="C57" s="89" t="str">
        <f>IF(Tabelle14[[#This Row],[Km bei 90 Kursauto]]&lt;&gt;"",Tabelle14[[#This Row],[Km bei 90 Kursauto]]*0.7,"")</f>
        <v/>
      </c>
      <c r="D57" s="92"/>
    </row>
    <row r="58" spans="1:4" x14ac:dyDescent="0.25">
      <c r="A58">
        <v>56</v>
      </c>
      <c r="C58" s="89" t="str">
        <f>IF(Tabelle14[[#This Row],[Km bei 90 Kursauto]]&lt;&gt;"",Tabelle14[[#This Row],[Km bei 90 Kursauto]]*0.7,"")</f>
        <v/>
      </c>
      <c r="D58" s="92"/>
    </row>
    <row r="59" spans="1:4" x14ac:dyDescent="0.25">
      <c r="A59">
        <v>57</v>
      </c>
      <c r="C59" s="89" t="str">
        <f>IF(Tabelle14[[#This Row],[Km bei 90 Kursauto]]&lt;&gt;"",Tabelle14[[#This Row],[Km bei 90 Kursauto]]*0.7,"")</f>
        <v/>
      </c>
      <c r="D59" s="92"/>
    </row>
    <row r="60" spans="1:4" x14ac:dyDescent="0.25">
      <c r="A60">
        <v>58</v>
      </c>
      <c r="C60" s="89" t="str">
        <f>IF(Tabelle14[[#This Row],[Km bei 90 Kursauto]]&lt;&gt;"",Tabelle14[[#This Row],[Km bei 90 Kursauto]]*0.7,"")</f>
        <v/>
      </c>
      <c r="D60" s="92"/>
    </row>
    <row r="61" spans="1:4" x14ac:dyDescent="0.25">
      <c r="A61">
        <v>59</v>
      </c>
      <c r="C61" s="89" t="str">
        <f>IF(Tabelle14[[#This Row],[Km bei 90 Kursauto]]&lt;&gt;"",Tabelle14[[#This Row],[Km bei 90 Kursauto]]*0.7,"")</f>
        <v/>
      </c>
      <c r="D61" s="92"/>
    </row>
    <row r="62" spans="1:4" x14ac:dyDescent="0.25">
      <c r="A62">
        <v>60</v>
      </c>
      <c r="C62" s="89" t="str">
        <f>IF(Tabelle14[[#This Row],[Km bei 90 Kursauto]]&lt;&gt;"",Tabelle14[[#This Row],[Km bei 90 Kursauto]]*0.7,"")</f>
        <v/>
      </c>
      <c r="D62" s="92"/>
    </row>
  </sheetData>
  <dataValidations count="2">
    <dataValidation type="list" allowBlank="1" showInputMessage="1" showErrorMessage="1" sqref="E3:E62" xr:uid="{7E28BD00-CA59-413F-8654-BCE166E237D0}">
      <formula1>$J$22:$J$33</formula1>
    </dataValidation>
    <dataValidation type="list" allowBlank="1" showInputMessage="1" showErrorMessage="1" sqref="F3:F62" xr:uid="{CBBA88A7-A498-4F5A-BE80-8C9E591DA6EA}">
      <formula1>$J$3:$J$18</formula1>
    </dataValidation>
  </dataValidations>
  <pageMargins left="0.7" right="0.7" top="0.78740157499999996" bottom="0.78740157499999996" header="0.3" footer="0.3"/>
  <pageSetup paperSize="9" orientation="portrait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C6ECE360FD1B43A404C45E3073B5C0" ma:contentTypeVersion="22" ma:contentTypeDescription="Ein neues Dokument erstellen." ma:contentTypeScope="" ma:versionID="a367e7525c5fdeef65626a9cf0804138">
  <xsd:schema xmlns:xsd="http://www.w3.org/2001/XMLSchema" xmlns:xs="http://www.w3.org/2001/XMLSchema" xmlns:p="http://schemas.microsoft.com/office/2006/metadata/properties" xmlns:ns2="9b62d307-caaa-4db4-9af4-0d64e34cd9c8" xmlns:ns3="f337f60c-b1c6-4ea6-a1e9-c321a186d20e" targetNamespace="http://schemas.microsoft.com/office/2006/metadata/properties" ma:root="true" ma:fieldsID="3c7007e849b2cae07187880ce6503654" ns2:_="" ns3:_="">
    <xsd:import namespace="9b62d307-caaa-4db4-9af4-0d64e34cd9c8"/>
    <xsd:import namespace="f337f60c-b1c6-4ea6-a1e9-c321a186d20e"/>
    <xsd:element name="properties">
      <xsd:complexType>
        <xsd:sequence>
          <xsd:element name="documentManagement">
            <xsd:complexType>
              <xsd:all>
                <xsd:element ref="ns2:Tagsinhalt" minOccurs="0"/>
                <xsd:element ref="ns2:Inf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Kursnumme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d307-caaa-4db4-9af4-0d64e34cd9c8" elementFormDefault="qualified">
    <xsd:import namespace="http://schemas.microsoft.com/office/2006/documentManagement/types"/>
    <xsd:import namespace="http://schemas.microsoft.com/office/infopath/2007/PartnerControls"/>
    <xsd:element name="Tagsinhalt" ma:index="2" nillable="true" ma:displayName="Tags inhalt" ma:format="Dropdown" ma:internalName="Tagsinhalt" ma:readOnly="false">
      <xsd:simpleType>
        <xsd:restriction base="dms:Note">
          <xsd:maxLength value="255"/>
        </xsd:restriction>
      </xsd:simpleType>
    </xsd:element>
    <xsd:element name="Info" ma:index="3" nillable="true" ma:displayName="Info" ma:format="Dropdown" ma:internalName="Info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Kursnummer" ma:index="21" nillable="true" ma:displayName="Kursnummer" ma:format="Dropdown" ma:hidden="true" ma:internalName="Kursnummer" ma:readOnly="fals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7f60c-b1c6-4ea6-a1e9-c321a186d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da786054-71ee-47a0-809b-53c69d02036d}" ma:internalName="TaxCatchAll" ma:showField="CatchAllData" ma:web="f337f60c-b1c6-4ea6-a1e9-c321a186d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37f60c-b1c6-4ea6-a1e9-c321a186d20e">
      <UserInfo>
        <DisplayName/>
        <AccountId xsi:nil="true"/>
        <AccountType/>
      </UserInfo>
    </SharedWithUsers>
    <MediaLengthInSeconds xmlns="9b62d307-caaa-4db4-9af4-0d64e34cd9c8" xsi:nil="true"/>
    <TaxCatchAll xmlns="f337f60c-b1c6-4ea6-a1e9-c321a186d20e" xsi:nil="true"/>
    <lcf76f155ced4ddcb4097134ff3c332f xmlns="9b62d307-caaa-4db4-9af4-0d64e34cd9c8">
      <Terms xmlns="http://schemas.microsoft.com/office/infopath/2007/PartnerControls"/>
    </lcf76f155ced4ddcb4097134ff3c332f>
    <Tagsinhalt xmlns="9b62d307-caaa-4db4-9af4-0d64e34cd9c8" xsi:nil="true"/>
    <Kursnummer xmlns="9b62d307-caaa-4db4-9af4-0d64e34cd9c8" xsi:nil="true"/>
    <Info xmlns="9b62d307-caaa-4db4-9af4-0d64e34cd9c8" xsi:nil="true"/>
  </documentManagement>
</p:properties>
</file>

<file path=customXml/itemProps1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64BAA-2EE6-4DCE-976B-0EFC7BDD9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2d307-caaa-4db4-9af4-0d64e34cd9c8"/>
    <ds:schemaRef ds:uri="f337f60c-b1c6-4ea6-a1e9-c321a186d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A37C5-3D7A-4DD3-B23A-F45CB37B838D}">
  <ds:schemaRefs>
    <ds:schemaRef ds:uri="http://schemas.microsoft.com/office/2006/metadata/properties"/>
    <ds:schemaRef ds:uri="http://schemas.microsoft.com/office/infopath/2007/PartnerControls"/>
    <ds:schemaRef ds:uri="f337f60c-b1c6-4ea6-a1e9-c321a186d20e"/>
    <ds:schemaRef ds:uri="9b62d307-caaa-4db4-9af4-0d64e34cd9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Topkurs</vt:lpstr>
      <vt:lpstr>Panokurs</vt:lpstr>
      <vt:lpstr>Spektrumkurs</vt:lpstr>
      <vt:lpstr>Gilwellkurs</vt:lpstr>
      <vt:lpstr>Coachkurs</vt:lpstr>
      <vt:lpstr>Weekendkurs</vt:lpstr>
      <vt:lpstr>Tageskurs</vt:lpstr>
      <vt:lpstr>Abrechnung</vt:lpstr>
      <vt:lpstr>Topkurs!Druckbereich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 Wyss / Tschagon</dc:creator>
  <cp:keywords/>
  <dc:description/>
  <cp:lastModifiedBy>Celia Roduner / Aurea</cp:lastModifiedBy>
  <cp:revision/>
  <dcterms:created xsi:type="dcterms:W3CDTF">2020-11-02T11:42:52Z</dcterms:created>
  <dcterms:modified xsi:type="dcterms:W3CDTF">2025-08-19T12:58:55Z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0x01010030B03B7DE04E2744B5E78F8D951BC6D5</vt:lpwstr>
  </property>
  <property fmtid="{D5CDD505-2E9C-101B-9397-08002B2CF9AE}" pid="3" name="TaxKeyword">
    <vt:lpwstr/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32070100</vt:r8>
  </property>
  <property fmtid="{D5CDD505-2E9C-101B-9397-08002B2CF9AE}" pid="12" name="MediaServiceImageTags">
    <vt:lpwstr/>
  </property>
</Properties>
</file>